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AM-GO-RR-SC - 48051.0029172023-74/AM/"/>
    </mc:Choice>
  </mc:AlternateContent>
  <xr:revisionPtr revIDLastSave="497" documentId="8_{58DE67AE-7ABC-4809-9EA3-1D5AA2B43A4C}" xr6:coauthVersionLast="47" xr6:coauthVersionMax="47" xr10:uidLastSave="{917883DF-493B-4546-A9A2-06D9EF7512C0}"/>
  <bookViews>
    <workbookView xWindow="28680" yWindow="-120" windowWidth="29040" windowHeight="15840" tabRatio="921" firstSheet="1" activeTab="1" xr2:uid="{00000000-000D-0000-FFFF-FFFF00000000}"/>
  </bookViews>
  <sheets>
    <sheet name="Mód2.2" sheetId="9" state="hidden" r:id="rId1"/>
    <sheet name="Resumo" sheetId="18" r:id="rId2"/>
    <sheet name="Item 1 - Servente" sheetId="4" r:id="rId3"/>
    <sheet name="Item 2 - Jardineiro" sheetId="17" r:id="rId4"/>
    <sheet name="Uniform&amp;EPIs Serv e Jard." sheetId="11" r:id="rId5"/>
    <sheet name="Mód2.3 Serv e Jard." sheetId="12" r:id="rId6"/>
    <sheet name="Materiais Servente" sheetId="14" r:id="rId7"/>
    <sheet name="Eqp Servente" sheetId="15" r:id="rId8"/>
    <sheet name="Mód3" sheetId="8" state="hidden" r:id="rId9"/>
    <sheet name="Mód6" sheetId="6" state="hidden" r:id="rId10"/>
    <sheet name="Mód4" sheetId="10" state="hidden" r:id="rId11"/>
    <sheet name="Materiais Jardineiro" sheetId="19" r:id="rId12"/>
    <sheet name="Eqp Jardineiro" sheetId="20" r:id="rId13"/>
    <sheet name="FatorK" sheetId="7" r:id="rId14"/>
    <sheet name="MemóriaCálculo" sheetId="16" r:id="rId1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18" l="1"/>
  <c r="D8" i="18"/>
  <c r="I201" i="17"/>
  <c r="I200" i="17"/>
  <c r="G199" i="17"/>
  <c r="H199" i="17" s="1"/>
  <c r="G223" i="4"/>
  <c r="G229" i="4" s="1"/>
  <c r="H224" i="4"/>
  <c r="H225" i="4"/>
  <c r="H226" i="4"/>
  <c r="I227" i="4"/>
  <c r="I228" i="4"/>
  <c r="D14" i="18" l="1"/>
  <c r="H223" i="4"/>
  <c r="H229" i="4" s="1"/>
  <c r="G202" i="17"/>
  <c r="H202" i="17"/>
  <c r="H9" i="18"/>
  <c r="K11" i="20"/>
  <c r="L11" i="20" s="1"/>
  <c r="I143" i="17" a="1"/>
  <c r="I143" i="17" s="1"/>
  <c r="K42" i="19"/>
  <c r="K22" i="19"/>
  <c r="K34" i="19"/>
  <c r="L34" i="19" s="1"/>
  <c r="K32" i="19"/>
  <c r="L32" i="19" s="1"/>
  <c r="K31" i="19"/>
  <c r="L31" i="19" s="1"/>
  <c r="K30" i="19"/>
  <c r="L30" i="19" s="1"/>
  <c r="K29" i="19"/>
  <c r="L29" i="19" s="1"/>
  <c r="K16" i="20"/>
  <c r="L16" i="20" s="1"/>
  <c r="K15" i="20"/>
  <c r="L15" i="20" s="1"/>
  <c r="K14" i="20"/>
  <c r="L14" i="20" s="1"/>
  <c r="K13" i="20"/>
  <c r="L13" i="20" s="1"/>
  <c r="K12" i="20"/>
  <c r="L12" i="20" s="1"/>
  <c r="K13" i="19"/>
  <c r="L13" i="19" s="1"/>
  <c r="K12" i="19"/>
  <c r="L12" i="19" s="1"/>
  <c r="K20" i="19" s="1"/>
  <c r="K11" i="19"/>
  <c r="L11" i="19" s="1"/>
  <c r="D13" i="18" l="1"/>
  <c r="K45" i="19"/>
  <c r="K23" i="20"/>
  <c r="K25" i="20" s="1"/>
  <c r="I144" i="17" s="1" a="1"/>
  <c r="I144" i="17" s="1"/>
  <c r="K40" i="19"/>
  <c r="K46" i="19" l="1"/>
  <c r="K47" i="19" s="1"/>
  <c r="I7" i="18" l="1"/>
  <c r="G14" i="18"/>
  <c r="H14" i="18" s="1"/>
  <c r="I9" i="18" l="1"/>
  <c r="H13" i="18"/>
  <c r="H15" i="18" l="1"/>
  <c r="K28" i="14"/>
  <c r="B171" i="17" l="1"/>
  <c r="B169" i="17"/>
  <c r="B168" i="17"/>
  <c r="B167" i="17"/>
  <c r="B166" i="17"/>
  <c r="B165" i="17"/>
  <c r="H158" i="17"/>
  <c r="I132" i="17"/>
  <c r="I137" i="17" s="1"/>
  <c r="H132" i="17"/>
  <c r="H107" i="17"/>
  <c r="I89" i="17"/>
  <c r="I88" i="17"/>
  <c r="I87" i="17"/>
  <c r="I86" i="17"/>
  <c r="I85" i="17"/>
  <c r="H75" i="17"/>
  <c r="H127" i="17" s="1"/>
  <c r="H52" i="17"/>
  <c r="H54" i="17" s="1"/>
  <c r="I39" i="17"/>
  <c r="I41" i="17" s="1"/>
  <c r="I28" i="17"/>
  <c r="L74" i="14"/>
  <c r="K73" i="14"/>
  <c r="L73" i="14" s="1"/>
  <c r="K72" i="14"/>
  <c r="L72" i="14" s="1"/>
  <c r="K71" i="14"/>
  <c r="L71" i="14" s="1"/>
  <c r="K70" i="14"/>
  <c r="L70" i="14" s="1"/>
  <c r="K69" i="14"/>
  <c r="L69" i="14" s="1"/>
  <c r="L68" i="14"/>
  <c r="K68" i="14"/>
  <c r="K40" i="14"/>
  <c r="L40" i="14" s="1"/>
  <c r="K39" i="14"/>
  <c r="L39" i="14" s="1"/>
  <c r="K38" i="14"/>
  <c r="L38" i="14" s="1"/>
  <c r="K37" i="14"/>
  <c r="L37" i="14" s="1"/>
  <c r="K36" i="14"/>
  <c r="L36" i="14" s="1"/>
  <c r="K35" i="14"/>
  <c r="L35" i="14" s="1"/>
  <c r="K34" i="14"/>
  <c r="L34" i="14" s="1"/>
  <c r="K17" i="15"/>
  <c r="L17" i="15" s="1"/>
  <c r="K16" i="15"/>
  <c r="L16" i="15" s="1"/>
  <c r="K15" i="15"/>
  <c r="L15" i="15" s="1"/>
  <c r="K14" i="15"/>
  <c r="L14" i="15" s="1"/>
  <c r="K13" i="15"/>
  <c r="L13" i="15" s="1"/>
  <c r="K12" i="15"/>
  <c r="L12" i="15" s="1"/>
  <c r="K11" i="15"/>
  <c r="L11" i="15" s="1"/>
  <c r="H110" i="17" l="1"/>
  <c r="I40" i="17"/>
  <c r="I45" i="17" s="1"/>
  <c r="H55" i="17"/>
  <c r="H56" i="17" s="1"/>
  <c r="I125" i="17" l="1"/>
  <c r="I69" i="17"/>
  <c r="I124" i="17"/>
  <c r="I109" i="17"/>
  <c r="I110" i="17" s="1"/>
  <c r="I68" i="17"/>
  <c r="I53" i="17"/>
  <c r="I121" i="17"/>
  <c r="I165" i="17"/>
  <c r="I123" i="17"/>
  <c r="I108" i="17"/>
  <c r="I67" i="17"/>
  <c r="I52" i="17"/>
  <c r="I122" i="17"/>
  <c r="I74" i="17"/>
  <c r="I73" i="17"/>
  <c r="I106" i="17"/>
  <c r="I72" i="17"/>
  <c r="I55" i="17"/>
  <c r="I111" i="17"/>
  <c r="I71" i="17"/>
  <c r="I70" i="17"/>
  <c r="I126" i="17" l="1"/>
  <c r="I107" i="17"/>
  <c r="I112" i="17" s="1"/>
  <c r="I167" i="17" s="1"/>
  <c r="I54" i="17"/>
  <c r="I56" i="17" s="1"/>
  <c r="I99" i="17" s="1"/>
  <c r="I75" i="17"/>
  <c r="I100" i="17" s="1"/>
  <c r="I127" i="17" l="1"/>
  <c r="I128" i="17" s="1"/>
  <c r="I136" i="17" s="1"/>
  <c r="I138" i="17" s="1"/>
  <c r="I168" i="17" s="1"/>
  <c r="K19" i="11" l="1"/>
  <c r="L19" i="11" s="1"/>
  <c r="L18" i="11"/>
  <c r="K18" i="11"/>
  <c r="K17" i="11"/>
  <c r="L17" i="11" s="1"/>
  <c r="K16" i="11"/>
  <c r="L16" i="11" s="1"/>
  <c r="K15" i="11"/>
  <c r="L15" i="11" s="1"/>
  <c r="L14" i="11"/>
  <c r="K14" i="11"/>
  <c r="K13" i="11"/>
  <c r="L13" i="11" s="1"/>
  <c r="K12" i="11"/>
  <c r="L12" i="11" s="1"/>
  <c r="K11" i="11"/>
  <c r="L11" i="11" s="1"/>
  <c r="I75" i="16" l="1"/>
  <c r="I74" i="16"/>
  <c r="I73" i="16"/>
  <c r="I72" i="16"/>
  <c r="I71" i="16"/>
  <c r="I21" i="16"/>
  <c r="I23" i="16" s="1"/>
  <c r="I25" i="16" s="1"/>
  <c r="K67" i="14"/>
  <c r="L67" i="14" s="1"/>
  <c r="K66" i="14"/>
  <c r="L66" i="14" s="1"/>
  <c r="K65" i="14"/>
  <c r="L65" i="14" s="1"/>
  <c r="K64" i="14"/>
  <c r="L64" i="14" s="1"/>
  <c r="K63" i="14"/>
  <c r="L63" i="14" s="1"/>
  <c r="K62" i="14"/>
  <c r="L62" i="14" s="1"/>
  <c r="K61" i="14"/>
  <c r="L61" i="14" s="1"/>
  <c r="K60" i="14"/>
  <c r="L60" i="14" s="1"/>
  <c r="K59" i="14"/>
  <c r="L59" i="14" s="1"/>
  <c r="K58" i="14"/>
  <c r="L58" i="14" s="1"/>
  <c r="K57" i="14"/>
  <c r="L57" i="14" s="1"/>
  <c r="K56" i="14"/>
  <c r="L56" i="14" s="1"/>
  <c r="K33" i="14"/>
  <c r="L33" i="14" s="1"/>
  <c r="K32" i="14"/>
  <c r="L32" i="14" s="1"/>
  <c r="K31" i="14"/>
  <c r="L31" i="14" s="1"/>
  <c r="K30" i="14"/>
  <c r="L30" i="14" s="1"/>
  <c r="K29" i="14"/>
  <c r="L29" i="14" s="1"/>
  <c r="L28" i="14"/>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K47" i="14" l="1"/>
  <c r="K49" i="14" s="1"/>
  <c r="K21" i="11"/>
  <c r="K23" i="11" s="1"/>
  <c r="K26" i="11" s="1"/>
  <c r="I76" i="16"/>
  <c r="I77" i="16" s="1"/>
  <c r="I78" i="16" s="1"/>
  <c r="K76" i="14"/>
  <c r="K78" i="14" s="1"/>
  <c r="K24" i="15"/>
  <c r="K26" i="15" s="1"/>
  <c r="I142" i="4" l="1"/>
  <c r="I142" i="17"/>
  <c r="E33" i="12"/>
  <c r="I144" i="4" l="1"/>
  <c r="K82" i="14"/>
  <c r="K81" i="14"/>
  <c r="I19" i="10"/>
  <c r="I25" i="10"/>
  <c r="I23" i="10"/>
  <c r="I21" i="10"/>
  <c r="I17" i="10"/>
  <c r="H107" i="4"/>
  <c r="K83" i="14" l="1"/>
  <c r="I143" i="4" s="1"/>
  <c r="J27" i="10"/>
  <c r="P31" i="10"/>
  <c r="E59" i="12"/>
  <c r="E60" i="12" s="1"/>
  <c r="I146" i="17" l="1"/>
  <c r="E9" i="12"/>
  <c r="I169" i="17" l="1"/>
  <c r="H132" i="4"/>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7" i="4" s="1"/>
  <c r="I86" i="4"/>
  <c r="I85" i="4"/>
  <c r="C17" i="9"/>
  <c r="C16" i="9"/>
  <c r="H52" i="4"/>
  <c r="H54" i="4" s="1"/>
  <c r="H55" i="4" l="1"/>
  <c r="H56" i="4" s="1"/>
  <c r="G52" i="8"/>
  <c r="G65" i="8" l="1"/>
  <c r="C52" i="8"/>
  <c r="I169" i="4" l="1"/>
  <c r="G63" i="8"/>
  <c r="G37" i="8"/>
  <c r="H9" i="9"/>
  <c r="C9" i="9"/>
  <c r="F19" i="9" l="1"/>
  <c r="I39" i="4"/>
  <c r="E10" i="12" s="1"/>
  <c r="E12" i="12" s="1"/>
  <c r="I84" i="17" s="1"/>
  <c r="I90" i="17" s="1"/>
  <c r="I101" i="17" s="1"/>
  <c r="I102" i="17" s="1"/>
  <c r="I166" i="17" s="1"/>
  <c r="I170" i="17" s="1"/>
  <c r="I152" i="17" s="1"/>
  <c r="I28" i="4"/>
  <c r="I153" i="17" l="1"/>
  <c r="I172" i="17" s="1"/>
  <c r="I84" i="4"/>
  <c r="I40" i="4"/>
  <c r="I41" i="4"/>
  <c r="B171" i="4"/>
  <c r="B169" i="4"/>
  <c r="B168" i="4"/>
  <c r="B167" i="4"/>
  <c r="B165" i="4"/>
  <c r="B166" i="4"/>
  <c r="G181" i="17" l="1"/>
  <c r="I181" i="17" s="1"/>
  <c r="I182" i="17" s="1"/>
  <c r="E199" i="17" s="1"/>
  <c r="I155" i="17"/>
  <c r="I156" i="17"/>
  <c r="I157" i="17"/>
  <c r="I45" i="4"/>
  <c r="I199" i="17" l="1"/>
  <c r="E14" i="18"/>
  <c r="F14" i="18" s="1"/>
  <c r="I14" i="18" s="1"/>
  <c r="I158" i="17"/>
  <c r="I171" i="17" s="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1" i="4" l="1"/>
  <c r="I181" i="4" s="1"/>
  <c r="G190" i="4"/>
  <c r="I190" i="4" s="1"/>
  <c r="I191" i="4" s="1"/>
  <c r="E224" i="4" s="1"/>
  <c r="I224" i="4" s="1"/>
  <c r="I156" i="4"/>
  <c r="I155" i="4"/>
  <c r="I157" i="4"/>
  <c r="B3" i="7"/>
  <c r="I182" i="4" l="1"/>
  <c r="E223" i="4" s="1"/>
  <c r="I223" i="4" s="1"/>
  <c r="G199" i="4"/>
  <c r="I158" i="4"/>
  <c r="I171" i="4" s="1"/>
  <c r="G208" i="4" l="1"/>
  <c r="I208" i="4" s="1"/>
  <c r="I209" i="4" s="1"/>
  <c r="E226" i="4" s="1"/>
  <c r="I226" i="4" s="1"/>
  <c r="I199" i="4"/>
  <c r="I200" i="4" s="1"/>
  <c r="E225" i="4" s="1"/>
  <c r="I225" i="4" s="1"/>
  <c r="E13" i="18"/>
  <c r="F13" i="18" s="1"/>
  <c r="I13" i="18" s="1"/>
  <c r="I15" i="18" s="1"/>
  <c r="I202" i="17" l="1"/>
  <c r="I229" i="4"/>
  <c r="F15" i="18"/>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<sst xmlns="http://schemas.openxmlformats.org/spreadsheetml/2006/main" count="1419" uniqueCount="575">
  <si>
    <t>GPS</t>
  </si>
  <si>
    <t>FGTS</t>
  </si>
  <si>
    <t>Base de Cálculo</t>
  </si>
  <si>
    <t>Módulo 1</t>
  </si>
  <si>
    <t>Submódulo 2.1</t>
  </si>
  <si>
    <t>Total</t>
  </si>
  <si>
    <t>Percentual</t>
  </si>
  <si>
    <t>Valor GPS</t>
  </si>
  <si>
    <t>Valor FGTS</t>
  </si>
  <si>
    <t>GPS, FGTS e Outras Contribuições</t>
  </si>
  <si>
    <t>Percentual total</t>
  </si>
  <si>
    <t>TOTAL SUBMÓDULO 2.2</t>
  </si>
  <si>
    <t>ESTIMATIVA DO VALOR GLOBAL DOS SERVIÇOS DE LIMPEZA E CONSERVAÇÃO</t>
  </si>
  <si>
    <t xml:space="preserve"> LOCAL :   GERÊNCIA DA ANM NO ESTADO DO AMAZONAS</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</si>
  <si>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</si>
  <si>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</si>
  <si>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</si>
  <si>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</si>
  <si>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</si>
  <si>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</si>
  <si>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</si>
  <si>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</si>
  <si>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</si>
  <si>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</si>
  <si>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</si>
  <si>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</si>
  <si>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t>Jardineiro/roçador/podador</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</si>
  <si>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</si>
  <si>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</si>
  <si>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</si>
  <si>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</si>
  <si>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</si>
  <si>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</si>
  <si>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</si>
  <si>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</si>
  <si>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</si>
  <si>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</si>
  <si>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VALOR POR METRO QUADRADO ESTIMATIVO</t>
  </si>
  <si>
    <t>TIPO DE ÁREA</t>
  </si>
  <si>
    <t>PREÇO MENSAL
UNITÁRIO
(R$/ m²)</t>
  </si>
  <si>
    <t>ÁREA SER LIMPA DIARIAMENTE
(m²)</t>
  </si>
  <si>
    <t>Ajuste Anexo VI-B, item 9 IN 05/2017</t>
  </si>
  <si>
    <t>SUBTOTAL MENSAL
(R$)</t>
  </si>
  <si>
    <t xml:space="preserve">IV - Esquadria Externa
</t>
  </si>
  <si>
    <t>V - Fachada Envidraçada</t>
  </si>
  <si>
    <t xml:space="preserve">TOTAL </t>
  </si>
  <si>
    <t>NÚMERO DE JARDINEIRO</t>
  </si>
  <si>
    <t>NÚMERO DE SERVENTES</t>
  </si>
  <si>
    <t>METRAGEM A SER LIMPA DURANTE A VIGÊNCIA CONTRATUAL (ÁREA MENSAL X QUANTIDADE MESES CONTRATO)</t>
  </si>
  <si>
    <t>QUANTIDADE MESES CONTRATO</t>
  </si>
  <si>
    <t>METRAGEM DO CONTRATO (m²)</t>
  </si>
  <si>
    <t>VALOR (R$)</t>
  </si>
  <si>
    <t>A</t>
  </si>
  <si>
    <t>B</t>
  </si>
  <si>
    <t>C</t>
  </si>
  <si>
    <t>MODELO DE PLANILHA DE CUSTOS E FORMAÇÃO DE PREÇOS</t>
  </si>
  <si>
    <r>
      <rPr>
        <b/>
        <sz val="10"/>
        <rFont val="Arial"/>
        <family val="2"/>
      </rPr>
      <t>Nº do Processo</t>
    </r>
    <r>
      <rPr>
        <sz val="10"/>
        <rFont val="Arial"/>
        <family val="2"/>
      </rPr>
      <t>: 48051.002917/2023-74</t>
    </r>
  </si>
  <si>
    <r>
      <rPr>
        <b/>
        <sz val="10"/>
        <rFont val="Arial"/>
        <family val="2"/>
      </rPr>
      <t>Licitação Nº</t>
    </r>
    <r>
      <rPr>
        <sz val="10"/>
        <rFont val="Arial"/>
        <family val="2"/>
      </rPr>
      <t>: ....................... ............/...............</t>
    </r>
  </si>
  <si>
    <t>Dia ........../........../......... às ........ : ...... horas</t>
  </si>
  <si>
    <t>Discriminação dos Serviços (Dados Referentes à Contratação)</t>
  </si>
  <si>
    <t>Data de apresentação da proposta (dia/mês/ano):</t>
  </si>
  <si>
    <t>Município/UF:</t>
  </si>
  <si>
    <t>Manaus/AM</t>
  </si>
  <si>
    <t>Número e ano do Acordo, Convenção ou Dissídio Coletivo:</t>
  </si>
  <si>
    <t>AM000007/2023</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</si>
  <si>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</si>
  <si>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</si>
  <si>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</si>
  <si>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</si>
  <si>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</si>
  <si>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</si>
  <si>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</si>
  <si>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</si>
  <si>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</si>
  <si>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</si>
  <si>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</si>
  <si>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</si>
  <si>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</si>
  <si>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</si>
  <si>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</si>
  <si>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</si>
  <si>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</si>
  <si>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</si>
  <si>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</si>
  <si>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</si>
  <si>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</si>
  <si>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</si>
  <si>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</si>
  <si>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</si>
  <si>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</si>
  <si>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</si>
  <si>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</si>
  <si>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</si>
  <si>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</si>
  <si>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</si>
  <si>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</si>
  <si>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</si>
  <si>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</si>
  <si>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</si>
  <si>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</si>
  <si>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</si>
  <si>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</si>
  <si>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</si>
  <si>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</si>
  <si>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</si>
  <si>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</si>
  <si>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</si>
  <si>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</si>
  <si>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</si>
  <si>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</si>
  <si>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</si>
  <si>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</si>
  <si>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</si>
  <si>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</si>
  <si>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</si>
  <si>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</si>
  <si>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</si>
  <si>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</si>
  <si>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</si>
  <si>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</si>
  <si>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</si>
  <si>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</si>
  <si>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</si>
  <si>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</si>
  <si>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</si>
  <si>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</si>
  <si>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</si>
  <si>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</si>
  <si>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</si>
  <si>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</si>
  <si>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</si>
  <si>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</si>
  <si>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</si>
  <si>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</si>
  <si>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</si>
  <si>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</si>
  <si>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</si>
  <si>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</si>
  <si>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</si>
  <si>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</si>
  <si>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</si>
  <si>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</si>
  <si>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</si>
  <si>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</si>
  <si>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</si>
  <si>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</si>
  <si>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</si>
  <si>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</si>
  <si>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</si>
  <si>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</si>
  <si>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</si>
  <si>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</si>
  <si>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</si>
  <si>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</si>
  <si>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</si>
  <si>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</si>
  <si>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</si>
  <si>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</si>
  <si>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</si>
  <si>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</si>
  <si>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</si>
  <si>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</si>
  <si>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</si>
  <si>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</si>
  <si>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</si>
  <si>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</si>
  <si>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</si>
  <si>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</si>
  <si>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</si>
  <si>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</si>
  <si>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</si>
  <si>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</si>
  <si>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</si>
  <si>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</si>
  <si>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</si>
  <si>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</si>
  <si>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</si>
  <si>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</si>
  <si>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</si>
  <si>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</si>
  <si>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</si>
  <si>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</si>
  <si>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</si>
  <si>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</si>
  <si>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</si>
  <si>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</si>
  <si>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</si>
  <si>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</si>
  <si>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</si>
  <si>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</si>
  <si>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</si>
  <si>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</si>
  <si>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</si>
  <si>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</si>
  <si>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</si>
  <si>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</si>
  <si>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</si>
  <si>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</si>
  <si>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</si>
  <si>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</si>
  <si>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</si>
  <si>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</si>
  <si>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</si>
  <si>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</si>
  <si>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</si>
  <si>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</si>
  <si>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</si>
  <si>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</si>
  <si>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</si>
  <si>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</si>
  <si>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</si>
  <si>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</si>
  <si>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</si>
  <si>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</si>
  <si>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</si>
  <si>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</si>
  <si>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</si>
  <si>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6220-10</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</si>
  <si>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</si>
  <si>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</si>
  <si>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</si>
  <si>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</si>
  <si>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</si>
  <si>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</si>
  <si>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</si>
  <si>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</si>
  <si>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</si>
  <si>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</si>
  <si>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</si>
  <si>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</si>
  <si>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</si>
  <si>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</si>
  <si>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Médica/Odontológica</t>
  </si>
  <si>
    <t>Valor da Assistência Médica/odontológica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</si>
  <si>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</si>
  <si>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</si>
  <si>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</si>
  <si>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</si>
  <si>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</si>
  <si>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</si>
  <si>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</si>
  <si>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</si>
  <si>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</si>
  <si>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</si>
  <si>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</si>
  <si>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</si>
  <si>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</si>
  <si>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</si>
  <si>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</si>
  <si>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</si>
  <si>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</si>
  <si>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</si>
  <si>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</si>
  <si>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</si>
  <si>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</si>
  <si>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HM  Epis &amp; UNIFORMES</t>
  </si>
  <si>
    <t>Contato</t>
  </si>
  <si>
    <t>www.hmloja.com.br/</t>
  </si>
  <si>
    <t>Fone</t>
  </si>
  <si>
    <t>(11) 20840967</t>
  </si>
  <si>
    <t>AMAZON</t>
  </si>
  <si>
    <t>www. Amazon.com.br</t>
  </si>
  <si>
    <t>0800 038 0541</t>
  </si>
  <si>
    <t>MH UNIFORMES</t>
  </si>
  <si>
    <t>www.mhuniformes.com.br</t>
  </si>
  <si>
    <t>(11)3815.2176</t>
  </si>
  <si>
    <t>AMAZON EPI</t>
  </si>
  <si>
    <t>www.amazonepi.com.br</t>
  </si>
  <si>
    <t>(92) 3185.4033</t>
  </si>
  <si>
    <t>MERCADO LIVRE</t>
  </si>
  <si>
    <t>www.mercadolivre.com.br</t>
  </si>
  <si>
    <t>CARREFOUR</t>
  </si>
  <si>
    <t>www.carrefour.com.br</t>
  </si>
  <si>
    <t>Item</t>
  </si>
  <si>
    <t>Fardamento e seus complementos</t>
  </si>
  <si>
    <t>Unid.</t>
  </si>
  <si>
    <t>Quant.</t>
  </si>
  <si>
    <t>Órgãos/Licitações/Contratos/Fornecedores/Sites consultados</t>
  </si>
  <si>
    <t>Custo estimado</t>
  </si>
  <si>
    <t>Custo médio Unit.</t>
  </si>
  <si>
    <t>Custo médio Total</t>
  </si>
  <si>
    <t>Valor Unit</t>
  </si>
  <si>
    <t>Kit uniforme para profissional de serviços gerais (parte superior e inferior). </t>
  </si>
  <si>
    <t>Pç</t>
  </si>
  <si>
    <t>Calçado para profissionais da área de limpeza e conservação preferencialmente na cor preta; </t>
  </si>
  <si>
    <t>Par</t>
  </si>
  <si>
    <t>Crachá com foto atual </t>
  </si>
  <si>
    <t>Und.</t>
  </si>
  <si>
    <t>Meias cano curto, preferencialmente na cor preta, 100% algodão. </t>
  </si>
  <si>
    <t>Avental de proteção </t>
  </si>
  <si>
    <t>Und..</t>
  </si>
  <si>
    <t>Boné árabe de proteção </t>
  </si>
  <si>
    <t>Bota de borracha/PVC cano curto </t>
  </si>
  <si>
    <t>Protetor facial incolor </t>
  </si>
  <si>
    <t>Respiradores anti poeira </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</si>
  <si>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</si>
  <si>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</si>
  <si>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</si>
  <si>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</si>
  <si>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</si>
  <si>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</si>
  <si>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</si>
  <si>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RPV da Amazônia</t>
  </si>
  <si>
    <t>contato@rpvdaamazonia.com.br</t>
  </si>
  <si>
    <t>(92) 3211.6201</t>
  </si>
  <si>
    <t>www.amazon.com.br</t>
  </si>
  <si>
    <t>MAGAZINE LUIZA</t>
  </si>
  <si>
    <t>www.magazineluiza.com.br</t>
  </si>
  <si>
    <t>3003 3030</t>
  </si>
  <si>
    <t>Descrição dos Materiais de Consumo
(Quantidade Mensal)</t>
  </si>
  <si>
    <t>Água Sanitária embalagem de 1 litro.  </t>
  </si>
  <si>
    <t>Litro   </t>
  </si>
  <si>
    <t>Álcool em gel antisséptico 70° embalagem 5 l  </t>
  </si>
  <si>
    <t>Frasco   </t>
  </si>
  <si>
    <t>Cera líquida preta auto-brilho para piso vinílico, concentrada, acondicionada em galão de 5 litros   </t>
  </si>
  <si>
    <t>Galão   </t>
  </si>
  <si>
    <t>Composto à base de clorobenzeno – solvente indicado para controlar, neutralizar e eliminar odores em depósitos de lixo e esgoto, tipo creolina   </t>
  </si>
  <si>
    <t>Desinfetante/Desodorizante concentrado, acondicionado em galão de 5 litros   </t>
  </si>
  <si>
    <t>Detergente líquido, neutro, acondicionado em frasco c/500ml.  </t>
  </si>
  <si>
    <t>Esponja de Aço tipo Bombril, c/10 Und.s   </t>
  </si>
  <si>
    <t>Pacote   </t>
  </si>
  <si>
    <t>Esponja de limpeza dupla-face   </t>
  </si>
  <si>
    <t>Und.   </t>
  </si>
  <si>
    <t>Flanela 30x40 cm   </t>
  </si>
  <si>
    <t>Und. </t>
  </si>
  <si>
    <t>Inseticida multinsetos à base de citronela, tipo aerossol   </t>
  </si>
  <si>
    <t>Limpa vidros (500 ml)   </t>
  </si>
  <si>
    <t>Limpador concentrado multiuso, frasco com 500ml   </t>
  </si>
  <si>
    <t>Lustra móveis, líquido, frasco de 200 ml   </t>
  </si>
  <si>
    <t>Naftalina (pacote c/50 g)   </t>
  </si>
  <si>
    <t>Óleo de peroba, 200 ml </t>
  </si>
  <si>
    <t>Pano de chão de saco alvejado especial 40x70, para limpeza de piso – cor branca   </t>
  </si>
  <si>
    <t>Papel higiênico de 1ª qualidade, na cor branca, 100% algodão, 100% de fibras virgens, folha dupla, rolo com 300m x 10cm, fardo com 8 rolos cada   </t>
  </si>
  <si>
    <t>Fardo   </t>
  </si>
  <si>
    <t>Papel Toalha Branco, 100% celulose virgem, 02 (duas) dobras vip, fardo com 2000 (duas mil) folhas de 21,0 cm x 23,0 cm   </t>
  </si>
  <si>
    <t>Pasta limpadora de metais   </t>
  </si>
  <si>
    <t>Pedra sanitária 16 g (caixa c/10 Und.s)   </t>
  </si>
  <si>
    <t>Caixa   </t>
  </si>
  <si>
    <t>Protetor solar fator 50, contendo 200 ml no mínimo   </t>
  </si>
  <si>
    <t>Tubo   </t>
  </si>
  <si>
    <t>Purificador de ar, embalagem de 360 (trezentos e sessenta) gramas.   </t>
  </si>
  <si>
    <t>Refil de Mop Giratório   </t>
  </si>
  <si>
    <t>Refil de Mop Pó </t>
  </si>
  <si>
    <t>Und.  </t>
  </si>
  <si>
    <t>Sabão em barra em tabletes, pacote com 1 kg  </t>
  </si>
  <si>
    <t>Sabão em pó acondicionado em pacote ou caixa com 400g   </t>
  </si>
  <si>
    <t>Sabonete líquido perolado para as mãos com substâncias umectantes e emolientes, de odor agradável, com ph neutro em Galão de 5 litros   </t>
  </si>
  <si>
    <t>Saco Plástico p/lixo 100 L acondicionado em pacote com 100 Und.s   </t>
  </si>
  <si>
    <t>Saco Plástico p/lixo 30 L acondicionado em pacote com 100 Und.s   </t>
  </si>
  <si>
    <t>Saco Plástico p/lixo 50 L acondicionado em pacote com 100 Und.s   </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</si>
  <si>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</si>
  <si>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</si>
  <si>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</si>
  <si>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espremedor </t>
  </si>
  <si>
    <t>Balde Plástico, 10 litros </t>
  </si>
  <si>
    <t>Ciscador plástico </t>
  </si>
  <si>
    <t>Dispenser para papel higiênico capacidade mínima 300m </t>
  </si>
  <si>
    <t>Dispenser para papel toalha interfolhado  </t>
  </si>
  <si>
    <t>Dispenser para sabonete líquido e álcool em gel </t>
  </si>
  <si>
    <t>Escova de lavar roupa manual, oval  </t>
  </si>
  <si>
    <t>Espanador de teto com cabo </t>
  </si>
  <si>
    <t>Kit-limpeza de vidros com cabo de 2 m </t>
  </si>
  <si>
    <t>Luvas em látex de borracha natural, internamente forrada com flocos de algodão, tamanho médio, cor azul, pacote com duas (utilização na limpeza de banheiros).  </t>
  </si>
  <si>
    <t>Pacote  </t>
  </si>
  <si>
    <t>Mangueira de ¾”, 50m de comprimento, c/ bico redutor </t>
  </si>
  <si>
    <t>Pá com cabo longo para coleta de lixo </t>
  </si>
  <si>
    <t>Rodo Aplicador de cera, mínimo 35 cm, com cabo 1,40 cm </t>
  </si>
  <si>
    <t>Rodo de 60 cm c/cabo madeira  </t>
  </si>
  <si>
    <t>Vassoura de fibra (varrição da área externa)  </t>
  </si>
  <si>
    <t>Vassoura MOP giratório com balde </t>
  </si>
  <si>
    <t>Vassoura MOP ÁGUA </t>
  </si>
  <si>
    <t>Vassoura sintética plumada (para varrição de área interna)  </t>
  </si>
  <si>
    <t>Kit cabo telescópico com peneira metálica para limpeza de superfícies aquáticas </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</si>
  <si>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</si>
  <si>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</si>
  <si>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</si>
  <si>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</si>
  <si>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</si>
  <si>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</si>
  <si>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</si>
  <si>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</si>
  <si>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AMAZON.COM</t>
  </si>
  <si>
    <t>www.amazon.com</t>
  </si>
  <si>
    <t>LOJA DO MECÂNICO</t>
  </si>
  <si>
    <t>www.lojadomecanico.com.br</t>
  </si>
  <si>
    <t>(031)3527. 6213</t>
  </si>
  <si>
    <t>Especificação dos Equipamentos, Ferramentas e Acessórios</t>
  </si>
  <si>
    <t>Carrinho coletor de lixo, capacidade mínima 240L </t>
  </si>
  <si>
    <t>Carrinho de mão  60l </t>
  </si>
  <si>
    <t>Ciscador metálico </t>
  </si>
  <si>
    <t>Escada metálica com 8 degraus </t>
  </si>
  <si>
    <t>Escada retrátil de 8m </t>
  </si>
  <si>
    <t>Facão </t>
  </si>
  <si>
    <t>Máquina de lavar de alta pressão, mínimo 1200 watts (tipo lava-jato), doméstica. </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</si>
  <si>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</si>
  <si>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</si>
  <si>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</si>
  <si>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</si>
  <si>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</si>
  <si>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</si>
  <si>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</si>
  <si>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</si>
  <si>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</si>
  <si>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</si>
  <si>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</si>
  <si>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</si>
  <si>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</si>
  <si>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</si>
  <si>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</si>
  <si>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</si>
  <si>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</si>
  <si>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</si>
  <si>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</si>
  <si>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</si>
  <si>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</si>
  <si>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</si>
  <si>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</si>
  <si>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</si>
  <si>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</si>
  <si>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</si>
  <si>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</si>
  <si>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</si>
  <si>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</si>
  <si>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</si>
  <si>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</si>
  <si>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</si>
  <si>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</si>
  <si>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</si>
  <si>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</si>
  <si>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</si>
  <si>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</si>
  <si>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</si>
  <si>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</si>
  <si>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</si>
  <si>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</si>
  <si>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</si>
  <si>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</si>
  <si>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</si>
  <si>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</si>
  <si>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</si>
  <si>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</si>
  <si>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</si>
  <si>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</si>
  <si>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</si>
  <si>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</si>
  <si>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</si>
  <si>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</si>
  <si>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</si>
  <si>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</si>
  <si>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</si>
  <si>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</si>
  <si>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</si>
  <si>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</si>
  <si>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</si>
  <si>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</si>
  <si>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</si>
  <si>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</si>
  <si>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</si>
  <si>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</si>
  <si>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</si>
  <si>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</si>
  <si>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</si>
  <si>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</si>
  <si>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</si>
  <si>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</si>
  <si>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</si>
  <si>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</si>
  <si>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</si>
  <si>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</si>
  <si>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</si>
  <si>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</si>
  <si>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</si>
  <si>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</si>
  <si>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</si>
  <si>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</si>
  <si>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</si>
  <si>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</si>
  <si>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</si>
  <si>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</si>
  <si>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</si>
  <si>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</si>
  <si>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</si>
  <si>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</si>
  <si>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</si>
  <si>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</si>
  <si>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</si>
  <si>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</si>
  <si>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</si>
  <si>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</si>
  <si>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</si>
  <si>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</si>
  <si>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</si>
  <si>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</si>
  <si>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45.90</t>
  </si>
  <si>
    <t>Vassoura de fibra (varrição da área externa). </t>
  </si>
  <si>
    <t>Roçadeira para corte de grama a combustão </t>
  </si>
  <si>
    <t>Serrote podador de galhos, com cabo. </t>
  </si>
  <si>
    <t>Soprador de folhas a combustão </t>
  </si>
  <si>
    <t>Tesoura para poda tam. pequeno </t>
  </si>
  <si>
    <t>Tesoura para poda de árvores e outras plantas tam. grande </t>
  </si>
  <si>
    <t>Motosserra a combustão de pequeno porte 3,52 cc, 2vc ou mais. </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</si>
  <si>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</si>
  <si>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</si>
  <si>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</si>
  <si>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</si>
  <si>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</si>
  <si>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</si>
  <si>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</si>
  <si>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</si>
  <si>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</si>
  <si>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</si>
  <si>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</si>
  <si>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</si>
  <si>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</si>
  <si>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</si>
  <si>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</si>
  <si>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</si>
  <si>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</si>
  <si>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</si>
  <si>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</si>
  <si>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</si>
  <si>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</si>
  <si>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</si>
  <si>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</si>
  <si>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</si>
  <si>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</si>
  <si>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</si>
  <si>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</si>
  <si>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</si>
  <si>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</si>
  <si>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</si>
  <si>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</si>
  <si>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</si>
  <si>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</si>
  <si>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</si>
  <si>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</si>
  <si>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</si>
  <si>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</si>
  <si>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</si>
  <si>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</si>
  <si>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</si>
  <si>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</si>
  <si>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</si>
  <si>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</si>
  <si>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</si>
  <si>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</si>
  <si>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</si>
  <si>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</si>
  <si>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</si>
  <si>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</si>
  <si>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</si>
  <si>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</si>
  <si>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</si>
  <si>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</si>
  <si>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</si>
  <si>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</si>
  <si>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</si>
  <si>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</si>
  <si>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</si>
  <si>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</si>
  <si>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</si>
  <si>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</si>
  <si>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</si>
  <si>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Produtividade de referência 8h diárias (m²)</t>
  </si>
  <si>
    <r>
      <t xml:space="preserve">Produtividade de referência </t>
    </r>
    <r>
      <rPr>
        <i/>
        <sz val="11"/>
        <color theme="1"/>
        <rFont val="Calibri"/>
        <family val="2"/>
        <scheme val="minor"/>
      </rPr>
      <t>8h diárias</t>
    </r>
    <r>
      <rPr>
        <b/>
        <sz val="11"/>
        <color theme="1"/>
        <rFont val="Calibri"/>
        <family val="2"/>
        <scheme val="minor"/>
      </rPr>
      <t xml:space="preserve"> (m²)</t>
    </r>
  </si>
  <si>
    <t>I - Área Externa - Servente</t>
  </si>
  <si>
    <t>I - Área Interna e Externa convertidas para produtividade de 800m² - Servente</t>
  </si>
  <si>
    <t>OBS : As células a serem preenchidas são as amarelas, as restantes são fórmulas</t>
  </si>
  <si>
    <t>ESTIMATIVA NÚMERO DE SERVENTES E/OU JARDINEIRO</t>
  </si>
  <si>
    <t>Valores obtidos na planilha de levamtamento das áreas a serem limpas</t>
  </si>
  <si>
    <t>VALOR TOTAL DO ITEM - (R$)</t>
  </si>
  <si>
    <t>Área Interna e Externa convertidas para produtividade de 800m² - Servente</t>
  </si>
  <si>
    <t>Área Externa - Jardineiro</t>
  </si>
  <si>
    <t>I - Área Externa - Jardineiro</t>
  </si>
  <si>
    <t>Área Externa produtividade 1800m² por dia - Jardineiro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</si>
</sst>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R$&quot;\ #,##0.00;\-&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6"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name val="Calibri"/>
      <family val="2"/>
    </font>
    <font>
      <sz val="9"/>
      <color rgb="FF000000"/>
      <name val="Calibri"/>
      <family val="2"/>
    </font>
    <font>
      <sz val="9"/>
      <color rgb="FF000000"/>
      <name val="Calibri"/>
      <family val="2"/>
      <scheme val="minor"/>
    </font>
    <font>
      <sz val="9"/>
      <color rgb="FFFF0000"/>
      <name val="Calibri"/>
      <family val="2"/>
    </font>
    <font>
      <i/>
      <sz val="11"/>
      <color theme="1"/>
      <name val="Calibri"/>
      <family val="2"/>
      <scheme val="minor"/>
    </font>
    <font>
      <sz val="16"/>
      <color rgb="FFFF0000"/>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701">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4" borderId="65" xfId="0" applyFont="1" applyFill="1" applyBorder="1" applyAlignment="1">
      <alignment horizontal="center" vertical="center" wrapText="1"/>
    </xf>
    <xf numFmtId="0" fontId="40" fillId="14" borderId="66" xfId="0" applyFont="1" applyFill="1" applyBorder="1" applyAlignment="1">
      <alignment horizontal="center" vertical="center" wrapText="1"/>
    </xf>
    <xf numFmtId="0" fontId="36" fillId="0" borderId="67" xfId="0" applyFont="1" applyBorder="1" applyAlignment="1">
      <alignment horizontal="center" vertical="center" wrapText="1"/>
    </xf>
    <xf numFmtId="10" fontId="36" fillId="0" borderId="68" xfId="0" applyNumberFormat="1" applyFont="1" applyBorder="1" applyAlignment="1">
      <alignment horizontal="center" vertical="center" wrapText="1"/>
    </xf>
    <xf numFmtId="0" fontId="40" fillId="15" borderId="67" xfId="0" applyFont="1" applyFill="1" applyBorder="1" applyAlignment="1">
      <alignment horizontal="center" vertical="center" wrapText="1"/>
    </xf>
    <xf numFmtId="10" fontId="40" fillId="15"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1" fillId="0" borderId="0" xfId="0" applyFont="1" applyAlignment="1">
      <alignment vertical="center"/>
    </xf>
    <xf numFmtId="4" fontId="0" fillId="3" borderId="1" xfId="0" applyNumberFormat="1" applyFill="1" applyBorder="1" applyAlignment="1">
      <alignment vertical="center" wrapText="1"/>
    </xf>
    <xf numFmtId="0" fontId="42" fillId="0" borderId="0" xfId="0" applyFont="1" applyAlignment="1">
      <alignment wrapText="1"/>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1" fontId="0" fillId="0" borderId="1" xfId="0" applyNumberFormat="1" applyBorder="1"/>
    <xf numFmtId="1" fontId="2" fillId="7" borderId="1" xfId="0" applyNumberFormat="1" applyFont="1" applyFill="1" applyBorder="1"/>
    <xf numFmtId="0" fontId="0" fillId="0" borderId="1" xfId="0" applyBorder="1" applyAlignment="1">
      <alignment horizontal="center" vertical="center" wrapText="1"/>
    </xf>
    <xf numFmtId="43" fontId="2" fillId="0" borderId="0" xfId="0" applyNumberFormat="1" applyFont="1"/>
    <xf numFmtId="0" fontId="45" fillId="6" borderId="2" xfId="0" applyFont="1" applyFill="1" applyBorder="1" applyAlignment="1">
      <alignment horizontal="center" vertical="center" wrapText="1"/>
    </xf>
    <xf numFmtId="0" fontId="46" fillId="6" borderId="46" xfId="0" applyFont="1" applyFill="1" applyBorder="1" applyAlignment="1">
      <alignment horizontal="center" vertical="center" wrapText="1"/>
    </xf>
    <xf numFmtId="0" fontId="45" fillId="0" borderId="5" xfId="0" applyFont="1" applyBorder="1" applyAlignment="1">
      <alignment horizontal="center" vertical="center" wrapText="1"/>
    </xf>
    <xf numFmtId="0" fontId="46" fillId="0" borderId="1" xfId="0" applyFont="1" applyBorder="1" applyAlignment="1">
      <alignment horizontal="center" vertical="center" wrapText="1"/>
    </xf>
    <xf numFmtId="0" fontId="45" fillId="6" borderId="5"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45" fillId="7" borderId="5" xfId="0" applyFont="1" applyFill="1" applyBorder="1" applyAlignment="1">
      <alignment horizontal="center" vertical="center" wrapText="1"/>
    </xf>
    <xf numFmtId="0" fontId="46" fillId="7" borderId="1" xfId="0" applyFont="1" applyFill="1" applyBorder="1" applyAlignment="1">
      <alignment horizontal="center" vertical="center" wrapText="1"/>
    </xf>
    <xf numFmtId="0" fontId="45" fillId="0" borderId="6" xfId="0" applyFont="1" applyBorder="1" applyAlignment="1">
      <alignment horizontal="center" vertical="center" wrapText="1"/>
    </xf>
    <xf numFmtId="0" fontId="46" fillId="0" borderId="47" xfId="0" applyFont="1" applyBorder="1" applyAlignment="1">
      <alignment horizontal="center" vertical="center"/>
    </xf>
    <xf numFmtId="0" fontId="46" fillId="0" borderId="47" xfId="0" applyFont="1" applyBorder="1" applyAlignment="1">
      <alignment horizontal="center" vertical="center" wrapText="1"/>
    </xf>
    <xf numFmtId="0" fontId="48" fillId="0" borderId="27" xfId="0" applyFont="1" applyBorder="1" applyAlignment="1">
      <alignment horizontal="left" vertical="center" wrapText="1"/>
    </xf>
    <xf numFmtId="4" fontId="44" fillId="0" borderId="46" xfId="0" applyNumberFormat="1" applyFont="1" applyBorder="1" applyAlignment="1">
      <alignment horizontal="center" vertical="center" wrapText="1"/>
    </xf>
    <xf numFmtId="2" fontId="46" fillId="0" borderId="10" xfId="0" applyNumberFormat="1" applyFont="1" applyBorder="1" applyAlignment="1">
      <alignment horizontal="center" vertical="center"/>
    </xf>
    <xf numFmtId="2" fontId="46" fillId="0" borderId="46" xfId="0" applyNumberFormat="1" applyFont="1" applyBorder="1" applyAlignment="1">
      <alignment horizontal="center" vertical="center" wrapText="1"/>
    </xf>
    <xf numFmtId="2" fontId="49" fillId="0" borderId="3" xfId="0" applyNumberFormat="1" applyFont="1" applyBorder="1" applyAlignment="1">
      <alignment horizontal="center" vertical="center" wrapText="1"/>
    </xf>
    <xf numFmtId="4" fontId="44" fillId="0" borderId="1" xfId="0" applyNumberFormat="1" applyFont="1" applyBorder="1" applyAlignment="1">
      <alignment horizontal="center" vertical="center" wrapText="1"/>
    </xf>
    <xf numFmtId="4" fontId="44" fillId="0" borderId="10" xfId="0" applyNumberFormat="1" applyFont="1" applyBorder="1" applyAlignment="1">
      <alignment horizontal="center" vertical="center" wrapText="1"/>
    </xf>
    <xf numFmtId="2" fontId="46" fillId="0" borderId="1" xfId="0" applyNumberFormat="1" applyFont="1" applyBorder="1" applyAlignment="1">
      <alignment horizontal="center" vertical="center"/>
    </xf>
    <xf numFmtId="2" fontId="46" fillId="0" borderId="1" xfId="0" applyNumberFormat="1" applyFont="1" applyBorder="1" applyAlignment="1">
      <alignment horizontal="center" vertical="center" wrapText="1"/>
    </xf>
    <xf numFmtId="2" fontId="49" fillId="0" borderId="4" xfId="0" applyNumberFormat="1" applyFont="1" applyBorder="1" applyAlignment="1">
      <alignment horizontal="center" vertical="center" wrapText="1"/>
    </xf>
    <xf numFmtId="0" fontId="48" fillId="0" borderId="35" xfId="0" applyFont="1" applyBorder="1" applyAlignment="1">
      <alignment horizontal="left" vertical="center" wrapText="1"/>
    </xf>
    <xf numFmtId="4" fontId="44" fillId="0" borderId="62" xfId="0" applyNumberFormat="1" applyFont="1" applyBorder="1" applyAlignment="1">
      <alignment horizontal="center" vertical="center" wrapText="1"/>
    </xf>
    <xf numFmtId="2" fontId="46" fillId="0" borderId="62" xfId="0" applyNumberFormat="1" applyFont="1" applyBorder="1" applyAlignment="1">
      <alignment horizontal="center" vertical="center"/>
    </xf>
    <xf numFmtId="2" fontId="46" fillId="0" borderId="62" xfId="0" applyNumberFormat="1" applyFont="1" applyBorder="1" applyAlignment="1">
      <alignment horizontal="center" vertical="center" wrapText="1"/>
    </xf>
    <xf numFmtId="2" fontId="49" fillId="0" borderId="49" xfId="0" applyNumberFormat="1" applyFont="1" applyBorder="1" applyAlignment="1">
      <alignment horizontal="center" vertical="center" wrapText="1"/>
    </xf>
    <xf numFmtId="0" fontId="45" fillId="6" borderId="2" xfId="0" applyFont="1" applyFill="1" applyBorder="1" applyAlignment="1">
      <alignment horizontal="center" vertical="justify" wrapText="1"/>
    </xf>
    <xf numFmtId="0" fontId="45" fillId="0" borderId="5" xfId="0" applyFont="1" applyBorder="1" applyAlignment="1">
      <alignment horizontal="center" vertical="justify" wrapText="1"/>
    </xf>
    <xf numFmtId="0" fontId="46" fillId="0" borderId="1" xfId="0" applyFont="1" applyBorder="1" applyAlignment="1">
      <alignment horizontal="center" vertical="center"/>
    </xf>
    <xf numFmtId="0" fontId="45" fillId="6" borderId="5" xfId="0" applyFont="1" applyFill="1" applyBorder="1" applyAlignment="1">
      <alignment horizontal="center" vertical="justify" wrapText="1"/>
    </xf>
    <xf numFmtId="2" fontId="46" fillId="0" borderId="10" xfId="0" applyNumberFormat="1" applyFont="1" applyBorder="1" applyAlignment="1">
      <alignment horizontal="right" vertical="center"/>
    </xf>
    <xf numFmtId="0" fontId="50" fillId="0" borderId="1" xfId="0" applyFont="1" applyBorder="1" applyAlignment="1">
      <alignment horizontal="right"/>
    </xf>
    <xf numFmtId="2" fontId="46" fillId="0" borderId="10" xfId="0" applyNumberFormat="1" applyFont="1" applyBorder="1" applyAlignment="1">
      <alignment horizontal="right" vertical="center" wrapText="1"/>
    </xf>
    <xf numFmtId="2" fontId="49" fillId="0" borderId="8" xfId="0" applyNumberFormat="1" applyFont="1" applyBorder="1" applyAlignment="1">
      <alignment horizontal="right" vertical="center" wrapText="1"/>
    </xf>
    <xf numFmtId="2" fontId="46" fillId="0" borderId="1" xfId="0" applyNumberFormat="1" applyFont="1" applyBorder="1" applyAlignment="1">
      <alignment horizontal="right" vertical="center"/>
    </xf>
    <xf numFmtId="0" fontId="50" fillId="0" borderId="1" xfId="0" applyFont="1" applyBorder="1" applyAlignment="1">
      <alignment horizontal="right" vertical="center"/>
    </xf>
    <xf numFmtId="0" fontId="50" fillId="0" borderId="1" xfId="0" applyFont="1" applyBorder="1" applyAlignment="1">
      <alignment horizontal="right" vertical="center" wrapText="1"/>
    </xf>
    <xf numFmtId="0" fontId="25" fillId="0" borderId="1" xfId="0" applyFont="1" applyBorder="1" applyAlignment="1">
      <alignment horizontal="left"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5" fillId="6" borderId="54" xfId="0" applyFont="1" applyFill="1" applyBorder="1" applyAlignment="1">
      <alignment horizontal="center" vertical="justify" wrapText="1"/>
    </xf>
    <xf numFmtId="0" fontId="45" fillId="0" borderId="28" xfId="0" applyFont="1" applyBorder="1" applyAlignment="1">
      <alignment horizontal="center" vertical="justify" wrapText="1"/>
    </xf>
    <xf numFmtId="0" fontId="45" fillId="6" borderId="28" xfId="0" applyFont="1" applyFill="1" applyBorder="1" applyAlignment="1">
      <alignment horizontal="center" vertical="justify" wrapText="1"/>
    </xf>
    <xf numFmtId="0" fontId="46" fillId="6" borderId="1" xfId="0" applyFont="1" applyFill="1" applyBorder="1" applyAlignment="1">
      <alignment horizontal="center" vertical="center"/>
    </xf>
    <xf numFmtId="0" fontId="51" fillId="0" borderId="1" xfId="0" applyFont="1" applyBorder="1" applyAlignment="1">
      <alignment horizontal="left" vertical="center" wrapText="1"/>
    </xf>
    <xf numFmtId="0" fontId="53" fillId="0" borderId="1" xfId="0" applyFont="1" applyBorder="1" applyAlignment="1">
      <alignment vertical="center" wrapText="1"/>
    </xf>
    <xf numFmtId="0" fontId="51" fillId="0" borderId="1" xfId="0" applyFont="1" applyBorder="1" applyAlignment="1">
      <alignment horizontal="center" vertical="center"/>
    </xf>
    <xf numFmtId="0" fontId="15" fillId="0" borderId="1" xfId="0" applyFont="1" applyBorder="1" applyAlignment="1">
      <alignment vertical="center" wrapText="1"/>
    </xf>
    <xf numFmtId="0" fontId="46" fillId="6" borderId="10" xfId="0" applyFont="1" applyFill="1" applyBorder="1" applyAlignment="1">
      <alignment horizontal="center" vertical="center"/>
    </xf>
    <xf numFmtId="0" fontId="51" fillId="0" borderId="1" xfId="0" applyFont="1" applyBorder="1" applyAlignment="1">
      <alignment horizontal="center" vertical="center" wrapText="1"/>
    </xf>
    <xf numFmtId="0" fontId="51" fillId="0" borderId="27" xfId="0" applyFont="1" applyBorder="1" applyAlignment="1">
      <alignment horizontal="left" vertical="center" wrapText="1"/>
    </xf>
    <xf numFmtId="4" fontId="46" fillId="0" borderId="62" xfId="0" applyNumberFormat="1" applyFont="1" applyBorder="1" applyAlignment="1">
      <alignment horizontal="center" vertical="center" wrapText="1"/>
    </xf>
    <xf numFmtId="4" fontId="50" fillId="0" borderId="1" xfId="0" applyNumberFormat="1" applyFont="1" applyBorder="1" applyAlignment="1">
      <alignment horizontal="right" vertical="center"/>
    </xf>
    <xf numFmtId="0" fontId="5" fillId="0" borderId="0" xfId="0" applyFont="1" applyAlignment="1">
      <alignment vertical="center"/>
    </xf>
    <xf numFmtId="2" fontId="13" fillId="0" borderId="0" xfId="0" applyNumberFormat="1" applyFont="1" applyAlignment="1">
      <alignment horizontal="center"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 fontId="0" fillId="0" borderId="1" xfId="0" applyNumberFormat="1" applyBorder="1" applyAlignment="1">
      <alignment vertical="center"/>
    </xf>
    <xf numFmtId="43" fontId="0" fillId="0" borderId="0" xfId="0" applyNumberFormat="1" applyAlignment="1">
      <alignment vertical="center"/>
    </xf>
    <xf numFmtId="43" fontId="0" fillId="0" borderId="1" xfId="3" applyFont="1" applyBorder="1" applyAlignment="1">
      <alignment vertical="center"/>
    </xf>
    <xf numFmtId="43" fontId="0" fillId="0" borderId="0" xfId="0" applyNumberFormat="1" applyAlignment="1">
      <alignment horizontal="center" vertical="center"/>
    </xf>
    <xf numFmtId="0" fontId="14" fillId="0" borderId="1" xfId="0" applyFont="1" applyBorder="1" applyAlignment="1">
      <alignment horizontal="center" vertical="center" wrapText="1"/>
    </xf>
    <xf numFmtId="1" fontId="0" fillId="0" borderId="1" xfId="0" applyNumberFormat="1" applyBorder="1" applyAlignment="1">
      <alignment vertical="center" wrapText="1"/>
    </xf>
    <xf numFmtId="2" fontId="0" fillId="0" borderId="1" xfId="0" applyNumberFormat="1" applyBorder="1" applyAlignment="1">
      <alignment vertical="center" wrapText="1"/>
    </xf>
    <xf numFmtId="0" fontId="0" fillId="0" borderId="1" xfId="0" applyBorder="1" applyAlignment="1">
      <alignment vertical="center" wrapText="1"/>
    </xf>
    <xf numFmtId="165" fontId="1" fillId="0" borderId="1" xfId="3" applyNumberFormat="1" applyBorder="1" applyAlignment="1">
      <alignment vertical="center" wrapText="1"/>
    </xf>
    <xf numFmtId="0" fontId="2" fillId="0" borderId="4" xfId="0" applyFont="1" applyBorder="1" applyAlignment="1">
      <alignment horizontal="center" vertical="center" wrapText="1"/>
    </xf>
    <xf numFmtId="43" fontId="0" fillId="0" borderId="4" xfId="3" applyFont="1" applyBorder="1" applyAlignment="1">
      <alignment horizontal="center" vertical="center"/>
    </xf>
    <xf numFmtId="43" fontId="2" fillId="7" borderId="47" xfId="3" applyFont="1" applyFill="1" applyBorder="1" applyAlignment="1">
      <alignment horizontal="center" vertical="center"/>
    </xf>
    <xf numFmtId="43" fontId="2" fillId="7" borderId="7" xfId="3" applyFont="1" applyFill="1" applyBorder="1" applyAlignment="1">
      <alignment horizontal="center" vertical="center"/>
    </xf>
    <xf numFmtId="43" fontId="0" fillId="0" borderId="4" xfId="0" applyNumberFormat="1" applyBorder="1" applyAlignment="1">
      <alignment vertical="center" wrapText="1"/>
    </xf>
    <xf numFmtId="10" fontId="0" fillId="10" borderId="1" xfId="0" applyNumberFormat="1" applyFill="1" applyBorder="1"/>
    <xf numFmtId="1" fontId="49" fillId="0" borderId="46" xfId="0" applyNumberFormat="1" applyFont="1" applyBorder="1" applyAlignment="1">
      <alignment horizontal="center" vertical="center" wrapText="1"/>
    </xf>
    <xf numFmtId="1" fontId="49" fillId="0" borderId="10" xfId="0" applyNumberFormat="1" applyFont="1" applyBorder="1" applyAlignment="1">
      <alignment horizontal="center" vertical="center" wrapText="1"/>
    </xf>
    <xf numFmtId="1" fontId="49" fillId="0" borderId="1" xfId="0" applyNumberFormat="1" applyFont="1" applyBorder="1" applyAlignment="1">
      <alignment horizontal="center" vertical="center" wrapText="1"/>
    </xf>
    <xf numFmtId="0" fontId="44" fillId="0" borderId="62" xfId="0" applyFont="1" applyBorder="1" applyAlignment="1">
      <alignment horizontal="center" vertical="center" wrapText="1"/>
    </xf>
    <xf numFmtId="0" fontId="52" fillId="0" borderId="1" xfId="0" applyFont="1" applyBorder="1" applyAlignment="1">
      <alignment horizontal="center" vertical="center"/>
    </xf>
    <xf numFmtId="1" fontId="45" fillId="0" borderId="10" xfId="0" applyNumberFormat="1" applyFont="1" applyBorder="1" applyAlignment="1">
      <alignment horizontal="center" vertical="center" wrapText="1"/>
    </xf>
    <xf numFmtId="1" fontId="45" fillId="0" borderId="1" xfId="0" applyNumberFormat="1" applyFont="1" applyBorder="1" applyAlignment="1">
      <alignment horizontal="center" vertical="center" wrapText="1"/>
    </xf>
    <xf numFmtId="0" fontId="44" fillId="0" borderId="1" xfId="0" applyFont="1" applyBorder="1" applyAlignment="1">
      <alignment horizontal="center" vertical="center" wrapText="1"/>
    </xf>
    <xf numFmtId="1" fontId="15" fillId="0" borderId="1" xfId="0" applyNumberFormat="1" applyFont="1" applyBorder="1" applyAlignment="1">
      <alignment horizontal="center" vertical="center" wrapText="1"/>
    </xf>
    <xf numFmtId="0" fontId="46" fillId="0" borderId="10" xfId="0" applyFont="1" applyBorder="1" applyAlignment="1">
      <alignment horizontal="center" vertical="center" wrapText="1"/>
    </xf>
    <xf numFmtId="0" fontId="46" fillId="0" borderId="62" xfId="0" applyFont="1" applyBorder="1" applyAlignment="1">
      <alignment horizontal="center" vertical="center" wrapText="1"/>
    </xf>
    <xf numFmtId="1" fontId="0" fillId="10" borderId="1" xfId="0" applyNumberFormat="1" applyFill="1" applyBorder="1"/>
    <xf numFmtId="1" fontId="0" fillId="10" borderId="1" xfId="0" applyNumberFormat="1" applyFill="1" applyBorder="1" applyAlignment="1">
      <alignment vertical="center"/>
    </xf>
    <xf numFmtId="0" fontId="2" fillId="4" borderId="47" xfId="0" applyFont="1" applyFill="1" applyBorder="1" applyAlignment="1">
      <alignment vertical="center"/>
    </xf>
    <xf numFmtId="7" fontId="2" fillId="4" borderId="47" xfId="0" applyNumberFormat="1" applyFont="1" applyFill="1" applyBorder="1" applyAlignment="1">
      <alignment vertical="center"/>
    </xf>
    <xf numFmtId="165" fontId="2" fillId="4" borderId="47" xfId="0" applyNumberFormat="1" applyFont="1" applyFill="1" applyBorder="1" applyAlignment="1">
      <alignment vertical="center"/>
    </xf>
    <xf numFmtId="7" fontId="2" fillId="4" borderId="7" xfId="0" applyNumberFormat="1" applyFont="1" applyFill="1" applyBorder="1" applyAlignment="1">
      <alignment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0" borderId="28"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2" fillId="4" borderId="70"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30" xfId="0" applyFont="1" applyFill="1" applyBorder="1" applyAlignment="1">
      <alignment horizontal="center" vertical="center"/>
    </xf>
    <xf numFmtId="1" fontId="0" fillId="0" borderId="1" xfId="0" applyNumberFormat="1" applyBorder="1" applyAlignment="1">
      <alignment horizontal="center" vertical="center"/>
    </xf>
    <xf numFmtId="0" fontId="6" fillId="0" borderId="0" xfId="0" applyFont="1" applyAlignment="1">
      <alignment horizontal="center" vertical="center"/>
    </xf>
    <xf numFmtId="0" fontId="33" fillId="4" borderId="57" xfId="0" applyFont="1" applyFill="1" applyBorder="1" applyAlignment="1">
      <alignment horizontal="center" vertical="center" wrapText="1"/>
    </xf>
    <xf numFmtId="0" fontId="33" fillId="4" borderId="59" xfId="0" applyFont="1" applyFill="1" applyBorder="1" applyAlignment="1">
      <alignment horizontal="center" vertical="center" wrapText="1"/>
    </xf>
    <xf numFmtId="0" fontId="33" fillId="4" borderId="58" xfId="0" applyFont="1" applyFill="1" applyBorder="1" applyAlignment="1">
      <alignment horizontal="center" vertical="center" wrapText="1"/>
    </xf>
    <xf numFmtId="0" fontId="33" fillId="4" borderId="31" xfId="0" applyFont="1" applyFill="1" applyBorder="1" applyAlignment="1">
      <alignment horizontal="center" vertical="center" wrapText="1"/>
    </xf>
    <xf numFmtId="0" fontId="33" fillId="4" borderId="32" xfId="0" applyFont="1" applyFill="1" applyBorder="1" applyAlignment="1">
      <alignment horizontal="center" vertical="center" wrapText="1"/>
    </xf>
    <xf numFmtId="0" fontId="33" fillId="4" borderId="50" xfId="0" applyFont="1" applyFill="1" applyBorder="1" applyAlignment="1">
      <alignment horizontal="center" vertical="center" wrapText="1"/>
    </xf>
    <xf numFmtId="0" fontId="0" fillId="0" borderId="28" xfId="0" applyBorder="1" applyAlignment="1">
      <alignment horizontal="center" vertical="center" wrapText="1"/>
    </xf>
    <xf numFmtId="0" fontId="0" fillId="0" borderId="12" xfId="0" applyBorder="1" applyAlignment="1">
      <alignment horizontal="center" vertical="center" wrapText="1"/>
    </xf>
    <xf numFmtId="0" fontId="0" fillId="0" borderId="27" xfId="0" applyBorder="1" applyAlignment="1">
      <alignment horizontal="center" vertical="center" wrapText="1"/>
    </xf>
    <xf numFmtId="0" fontId="33" fillId="4" borderId="54" xfId="0" applyFont="1" applyFill="1" applyBorder="1" applyAlignment="1">
      <alignment horizontal="center" vertical="center"/>
    </xf>
    <xf numFmtId="0" fontId="33" fillId="4" borderId="15" xfId="0" applyFont="1" applyFill="1" applyBorder="1" applyAlignment="1">
      <alignment horizontal="center" vertical="center"/>
    </xf>
    <xf numFmtId="0" fontId="33" fillId="4" borderId="55" xfId="0" applyFont="1" applyFill="1" applyBorder="1" applyAlignment="1">
      <alignment horizontal="center" vertical="center"/>
    </xf>
    <xf numFmtId="0" fontId="33" fillId="13" borderId="2" xfId="0" applyFont="1" applyFill="1" applyBorder="1" applyAlignment="1">
      <alignment horizontal="center" vertical="center"/>
    </xf>
    <xf numFmtId="0" fontId="33" fillId="13" borderId="46" xfId="0" applyFont="1" applyFill="1" applyBorder="1" applyAlignment="1">
      <alignment horizontal="center" vertical="center"/>
    </xf>
    <xf numFmtId="0" fontId="33" fillId="13" borderId="3" xfId="0" applyFont="1" applyFill="1" applyBorder="1" applyAlignment="1">
      <alignment horizontal="center" vertical="center"/>
    </xf>
    <xf numFmtId="0" fontId="33" fillId="4" borderId="6" xfId="0" applyFont="1" applyFill="1" applyBorder="1" applyAlignment="1">
      <alignment horizontal="center" vertical="center"/>
    </xf>
    <xf numFmtId="0" fontId="33" fillId="4" borderId="47" xfId="0" applyFont="1" applyFill="1" applyBorder="1" applyAlignment="1">
      <alignment horizontal="center" vertical="center"/>
    </xf>
    <xf numFmtId="0" fontId="33" fillId="4" borderId="7"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20" xfId="0" applyBorder="1" applyAlignment="1">
      <alignment horizontal="center"/>
    </xf>
    <xf numFmtId="0" fontId="2" fillId="7" borderId="70" xfId="0" applyFont="1" applyFill="1" applyBorder="1" applyAlignment="1">
      <alignment horizontal="center" wrapText="1"/>
    </xf>
    <xf numFmtId="0" fontId="2" fillId="7" borderId="16" xfId="0" applyFont="1" applyFill="1" applyBorder="1" applyAlignment="1">
      <alignment horizontal="center" wrapText="1"/>
    </xf>
    <xf numFmtId="0" fontId="2" fillId="7" borderId="30" xfId="0" applyFont="1" applyFill="1" applyBorder="1" applyAlignment="1">
      <alignment horizontal="center" wrapText="1"/>
    </xf>
    <xf numFmtId="0" fontId="2" fillId="0" borderId="54" xfId="0" applyFont="1" applyBorder="1" applyAlignment="1">
      <alignment horizontal="center" vertical="center"/>
    </xf>
    <xf numFmtId="0" fontId="2" fillId="0" borderId="15" xfId="0" applyFont="1" applyBorder="1" applyAlignment="1">
      <alignment horizontal="center" vertical="center"/>
    </xf>
    <xf numFmtId="0" fontId="2" fillId="0" borderId="71" xfId="0" applyFont="1" applyBorder="1" applyAlignment="1">
      <alignment horizontal="center" vertical="center"/>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27" xfId="0" applyBorder="1" applyAlignment="1">
      <alignment horizontal="center" vertical="center"/>
    </xf>
    <xf numFmtId="0" fontId="0" fillId="0" borderId="26" xfId="0" applyBorder="1" applyAlignment="1">
      <alignment horizontal="center"/>
    </xf>
    <xf numFmtId="0" fontId="0" fillId="0" borderId="27" xfId="0" applyBorder="1" applyAlignment="1">
      <alignment horizont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55" fillId="10" borderId="22" xfId="0" applyFont="1" applyFill="1" applyBorder="1" applyAlignment="1">
      <alignment horizontal="center"/>
    </xf>
    <xf numFmtId="0" fontId="55" fillId="10" borderId="20" xfId="0" applyFont="1" applyFill="1" applyBorder="1" applyAlignment="1">
      <alignment horizontal="center"/>
    </xf>
    <xf numFmtId="0" fontId="55" fillId="10" borderId="14" xfId="0" applyFont="1" applyFill="1" applyBorder="1" applyAlignment="1">
      <alignment horizont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2" fontId="0" fillId="0" borderId="26" xfId="0" applyNumberFormat="1" applyBorder="1" applyAlignment="1">
      <alignment horizontal="center" vertical="center"/>
    </xf>
    <xf numFmtId="2" fontId="0" fillId="0" borderId="27" xfId="0" applyNumberFormat="1" applyBorder="1" applyAlignment="1">
      <alignment horizontal="center" vertical="center"/>
    </xf>
    <xf numFmtId="2" fontId="0" fillId="0" borderId="26" xfId="0" applyNumberFormat="1" applyBorder="1" applyAlignment="1">
      <alignment horizontal="center"/>
    </xf>
    <xf numFmtId="2" fontId="0" fillId="0" borderId="27" xfId="0" applyNumberFormat="1" applyBorder="1" applyAlignment="1">
      <alignment horizontal="center"/>
    </xf>
    <xf numFmtId="0" fontId="2" fillId="0" borderId="26" xfId="0" applyFont="1" applyBorder="1" applyAlignment="1">
      <alignment horizontal="center" vertical="center"/>
    </xf>
    <xf numFmtId="0" fontId="0" fillId="0" borderId="1" xfId="0" applyBorder="1" applyAlignment="1">
      <alignment horizontal="left" vertical="center" wrapText="1"/>
    </xf>
    <xf numFmtId="0" fontId="2" fillId="0" borderId="1" xfId="0" applyFont="1" applyBorder="1" applyAlignment="1">
      <alignment horizontal="center"/>
    </xf>
    <xf numFmtId="0" fontId="0" fillId="0" borderId="1" xfId="0" applyBorder="1" applyAlignment="1">
      <alignment horizontal="left"/>
    </xf>
    <xf numFmtId="0" fontId="33" fillId="4" borderId="26" xfId="0" applyFont="1" applyFill="1" applyBorder="1" applyAlignment="1">
      <alignment horizontal="center" vertical="center"/>
    </xf>
    <xf numFmtId="0" fontId="33" fillId="4" borderId="12" xfId="0" applyFont="1" applyFill="1" applyBorder="1" applyAlignment="1">
      <alignment horizontal="center" vertical="center"/>
    </xf>
    <xf numFmtId="0" fontId="33" fillId="4" borderId="27" xfId="0" applyFont="1" applyFill="1" applyBorder="1" applyAlignment="1">
      <alignment horizontal="center" vertical="center"/>
    </xf>
    <xf numFmtId="0" fontId="2" fillId="0" borderId="1" xfId="0" applyFon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13" fillId="0" borderId="33" xfId="0" applyFont="1" applyBorder="1" applyAlignment="1">
      <alignment vertical="center" wrapText="1"/>
    </xf>
    <xf numFmtId="0" fontId="34" fillId="0" borderId="34" xfId="0" applyFont="1" applyBorder="1" applyAlignment="1">
      <alignment vertical="center" wrapText="1"/>
    </xf>
    <xf numFmtId="0" fontId="34" fillId="0" borderId="35" xfId="0" applyFont="1" applyBorder="1" applyAlignment="1">
      <alignment vertical="center" wrapText="1"/>
    </xf>
    <xf numFmtId="0" fontId="34" fillId="0" borderId="23" xfId="0" applyFont="1" applyBorder="1" applyAlignment="1">
      <alignment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4" borderId="1" xfId="0" applyFont="1" applyFill="1" applyBorder="1" applyAlignment="1">
      <alignment horizontal="center"/>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xf numFmtId="0" fontId="2" fillId="0" borderId="1" xfId="0" applyFont="1" applyBorder="1" applyAlignment="1">
      <alignment horizontal="left"/>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26" xfId="0" applyBorder="1" applyAlignment="1">
      <alignment horizontal="justify" vertical="justify"/>
    </xf>
    <xf numFmtId="0" fontId="0" fillId="0" borderId="12" xfId="0" applyBorder="1" applyAlignment="1">
      <alignment horizontal="justify" vertical="justify"/>
    </xf>
    <xf numFmtId="0" fontId="0" fillId="0" borderId="27" xfId="0" applyBorder="1" applyAlignment="1">
      <alignment horizontal="justify" vertical="justify"/>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6" fillId="7" borderId="1" xfId="0" applyNumberFormat="1" applyFont="1" applyFill="1" applyBorder="1" applyAlignment="1">
      <alignment horizontal="left" vertical="center"/>
    </xf>
    <xf numFmtId="0" fontId="46" fillId="7" borderId="4" xfId="0" applyFont="1" applyFill="1" applyBorder="1" applyAlignment="1">
      <alignment horizontal="left" vertical="center"/>
    </xf>
    <xf numFmtId="3" fontId="46" fillId="0" borderId="47" xfId="0" applyNumberFormat="1" applyFont="1" applyBorder="1" applyAlignment="1">
      <alignment horizontal="left" vertical="center"/>
    </xf>
    <xf numFmtId="0" fontId="46"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6" fillId="0" borderId="47" xfId="0" applyFont="1" applyBorder="1" applyAlignment="1">
      <alignment horizontal="left" vertical="center"/>
    </xf>
    <xf numFmtId="0" fontId="16" fillId="0" borderId="47" xfId="4" applyBorder="1" applyAlignment="1" applyProtection="1">
      <alignment horizontal="left" vertical="center" wrapText="1"/>
    </xf>
    <xf numFmtId="0" fontId="46" fillId="0" borderId="47" xfId="0" applyFont="1" applyBorder="1" applyAlignment="1">
      <alignment horizontal="left" vertical="center" wrapText="1"/>
    </xf>
    <xf numFmtId="0" fontId="46"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7" fillId="7" borderId="1" xfId="4" applyFont="1" applyFill="1" applyBorder="1" applyAlignment="1" applyProtection="1">
      <alignment horizontal="left" vertical="center" wrapText="1"/>
    </xf>
    <xf numFmtId="0" fontId="44" fillId="0" borderId="22" xfId="0" applyFont="1" applyBorder="1" applyAlignment="1">
      <alignment horizontal="left" vertical="center" wrapText="1"/>
    </xf>
    <xf numFmtId="0" fontId="44" fillId="0" borderId="20" xfId="0" applyFont="1" applyBorder="1" applyAlignment="1">
      <alignment horizontal="left" vertical="center" wrapText="1"/>
    </xf>
    <xf numFmtId="0" fontId="44" fillId="0" borderId="14" xfId="0" applyFont="1" applyBorder="1" applyAlignment="1">
      <alignment horizontal="left" vertical="center" wrapText="1"/>
    </xf>
    <xf numFmtId="0" fontId="46" fillId="6" borderId="46" xfId="0" applyFont="1" applyFill="1" applyBorder="1" applyAlignment="1">
      <alignment horizontal="left" vertical="center" wrapText="1"/>
    </xf>
    <xf numFmtId="0" fontId="46" fillId="6" borderId="3" xfId="0" applyFont="1" applyFill="1" applyBorder="1" applyAlignment="1">
      <alignment horizontal="left" vertical="center" wrapText="1"/>
    </xf>
    <xf numFmtId="3" fontId="46" fillId="0" borderId="1" xfId="0" applyNumberFormat="1" applyFont="1" applyBorder="1" applyAlignment="1">
      <alignment horizontal="left" vertical="center" wrapText="1"/>
    </xf>
    <xf numFmtId="0" fontId="46" fillId="0" borderId="4" xfId="0" applyFont="1" applyBorder="1" applyAlignment="1">
      <alignment horizontal="left" vertical="center" wrapText="1"/>
    </xf>
    <xf numFmtId="0" fontId="46" fillId="6" borderId="1" xfId="0" applyFont="1" applyFill="1" applyBorder="1" applyAlignment="1">
      <alignment horizontal="left" vertical="center" wrapText="1"/>
    </xf>
    <xf numFmtId="0" fontId="46" fillId="6" borderId="4" xfId="0" applyFont="1" applyFill="1" applyBorder="1" applyAlignment="1">
      <alignment horizontal="left" vertical="center" wrapText="1"/>
    </xf>
    <xf numFmtId="0" fontId="46" fillId="0" borderId="1" xfId="0" applyFont="1" applyBorder="1" applyAlignment="1">
      <alignment horizontal="left" vertical="center"/>
    </xf>
    <xf numFmtId="0" fontId="46" fillId="0" borderId="4" xfId="0" applyFont="1" applyBorder="1" applyAlignment="1">
      <alignment horizontal="left" vertical="center"/>
    </xf>
    <xf numFmtId="0" fontId="16" fillId="0" borderId="1" xfId="4" applyBorder="1" applyAlignment="1" applyProtection="1">
      <alignment horizontal="left" vertical="center" wrapText="1"/>
    </xf>
    <xf numFmtId="0" fontId="46" fillId="0" borderId="1" xfId="0" applyFont="1" applyBorder="1" applyAlignment="1">
      <alignment horizontal="left" vertical="center" wrapText="1"/>
    </xf>
    <xf numFmtId="0" fontId="16" fillId="6" borderId="1" xfId="4" applyFill="1" applyBorder="1" applyAlignment="1" applyProtection="1">
      <alignment horizontal="left" vertical="center" wrapText="1"/>
    </xf>
    <xf numFmtId="0" fontId="46"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0" borderId="22" xfId="0" applyNumberFormat="1" applyFont="1" applyBorder="1" applyAlignment="1">
      <alignment horizontal="center" vertical="center" wrapText="1"/>
    </xf>
    <xf numFmtId="44" fontId="14" fillId="0" borderId="14" xfId="0" applyNumberFormat="1"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46"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46" fillId="6" borderId="46" xfId="0" applyFont="1" applyFill="1" applyBorder="1" applyAlignment="1">
      <alignment horizontal="left" vertical="top" wrapText="1"/>
    </xf>
    <xf numFmtId="0" fontId="46" fillId="0" borderId="5" xfId="0" applyFont="1" applyBorder="1" applyAlignment="1">
      <alignment horizontal="left" vertical="center"/>
    </xf>
    <xf numFmtId="0" fontId="46" fillId="6" borderId="5" xfId="0" applyFont="1" applyFill="1" applyBorder="1" applyAlignment="1">
      <alignment horizontal="left" vertical="center" wrapText="1"/>
    </xf>
    <xf numFmtId="0" fontId="4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5" fillId="6" borderId="5" xfId="0" applyFont="1" applyFill="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44" fillId="0" borderId="57"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58" xfId="0" applyFont="1" applyBorder="1" applyAlignment="1">
      <alignment horizontal="center" vertical="center" wrapText="1"/>
    </xf>
    <xf numFmtId="3" fontId="46" fillId="0" borderId="1" xfId="0" applyNumberFormat="1" applyFont="1" applyBorder="1" applyAlignment="1">
      <alignment horizontal="left" vertical="center"/>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2" fillId="0" borderId="1" xfId="0" applyFont="1" applyBorder="1" applyAlignment="1">
      <alignment horizontal="left" wrapText="1"/>
    </xf>
    <xf numFmtId="10" fontId="40" fillId="15" borderId="69" xfId="0" applyNumberFormat="1" applyFont="1" applyFill="1" applyBorder="1" applyAlignment="1">
      <alignment horizontal="center" vertical="center" wrapText="1"/>
    </xf>
    <xf numFmtId="10" fontId="40" fillId="15" borderId="66" xfId="0" applyNumberFormat="1" applyFont="1" applyFill="1" applyBorder="1" applyAlignment="1">
      <alignment horizontal="center" vertical="center" wrapText="1"/>
    </xf>
    <xf numFmtId="0" fontId="43"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577274</xdr:colOff>
      <xdr:row>14</xdr:row>
      <xdr:rowOff>57727</xdr:rowOff>
    </xdr:from>
    <xdr:to>
      <xdr:col>22</xdr:col>
      <xdr:colOff>365295</xdr:colOff>
      <xdr:row>20</xdr:row>
      <xdr:rowOff>23090</xdr:rowOff>
    </xdr:to>
    <xdr:pic>
      <xdr:nvPicPr>
        <xdr:cNvPr id="5" name="Imagem 4">
          <a:extLst>
            <a:ext uri="{FF2B5EF4-FFF2-40B4-BE49-F238E27FC236}">
              <a16:creationId xmlns:a16="http://schemas.microsoft.com/office/drawing/2014/main" id="{7557EF08-27FC-4BB2-87A8-805C90702D54}"/>
            </a:ext>
          </a:extLst>
        </xdr:cNvPr>
        <xdr:cNvPicPr>
          <a:picLocks noChangeAspect="1"/>
        </xdr:cNvPicPr>
      </xdr:nvPicPr>
      <xdr:blipFill>
        <a:blip xmlns:r="http://schemas.openxmlformats.org/officeDocument/2006/relationships" r:embed="rId1"/>
        <a:stretch>
          <a:fillRect/>
        </a:stretch>
      </xdr:blipFill>
      <xdr:spPr>
        <a:xfrm>
          <a:off x="5605319" y="2366818"/>
          <a:ext cx="10190476" cy="946727"/>
        </a:xfrm>
        <a:prstGeom prst="rect">
          <a:avLst/>
        </a:prstGeom>
      </xdr:spPr>
    </xdr:pic>
    <xdr:clientData/>
  </xdr:twoCellAnchor>
  <xdr:twoCellAnchor editAs="oneCell">
    <xdr:from>
      <xdr:col>6</xdr:col>
      <xdr:colOff>0</xdr:colOff>
      <xdr:row>23</xdr:row>
      <xdr:rowOff>0</xdr:rowOff>
    </xdr:from>
    <xdr:to>
      <xdr:col>22</xdr:col>
      <xdr:colOff>95169</xdr:colOff>
      <xdr:row>28</xdr:row>
      <xdr:rowOff>11545</xdr:rowOff>
    </xdr:to>
    <xdr:pic>
      <xdr:nvPicPr>
        <xdr:cNvPr id="6" name="Imagem 5">
          <a:extLst>
            <a:ext uri="{FF2B5EF4-FFF2-40B4-BE49-F238E27FC236}">
              <a16:creationId xmlns:a16="http://schemas.microsoft.com/office/drawing/2014/main" id="{AFA53AAC-3A05-4435-BB45-A775C860B51F}"/>
            </a:ext>
          </a:extLst>
        </xdr:cNvPr>
        <xdr:cNvPicPr>
          <a:picLocks noChangeAspect="1"/>
        </xdr:cNvPicPr>
      </xdr:nvPicPr>
      <xdr:blipFill>
        <a:blip xmlns:r="http://schemas.openxmlformats.org/officeDocument/2006/relationships" r:embed="rId2"/>
        <a:stretch>
          <a:fillRect/>
        </a:stretch>
      </xdr:blipFill>
      <xdr:spPr>
        <a:xfrm>
          <a:off x="5639955" y="3775364"/>
          <a:ext cx="9885714" cy="854363"/>
        </a:xfrm>
        <a:prstGeom prst="rect">
          <a:avLst/>
        </a:prstGeom>
      </xdr:spPr>
    </xdr:pic>
    <xdr:clientData/>
  </xdr:twoCellAnchor>
  <xdr:twoCellAnchor editAs="oneCell">
    <xdr:from>
      <xdr:col>6</xdr:col>
      <xdr:colOff>0</xdr:colOff>
      <xdr:row>1</xdr:row>
      <xdr:rowOff>0</xdr:rowOff>
    </xdr:from>
    <xdr:to>
      <xdr:col>22</xdr:col>
      <xdr:colOff>209455</xdr:colOff>
      <xdr:row>11</xdr:row>
      <xdr:rowOff>36735</xdr:rowOff>
    </xdr:to>
    <xdr:pic>
      <xdr:nvPicPr>
        <xdr:cNvPr id="7" name="Imagem 6">
          <a:extLst>
            <a:ext uri="{FF2B5EF4-FFF2-40B4-BE49-F238E27FC236}">
              <a16:creationId xmlns:a16="http://schemas.microsoft.com/office/drawing/2014/main" id="{BB152DE2-63B9-4525-89D1-8A831AD842D3}"/>
            </a:ext>
          </a:extLst>
        </xdr:cNvPr>
        <xdr:cNvPicPr>
          <a:picLocks noChangeAspect="1"/>
        </xdr:cNvPicPr>
      </xdr:nvPicPr>
      <xdr:blipFill>
        <a:blip xmlns:r="http://schemas.openxmlformats.org/officeDocument/2006/relationships" r:embed="rId3"/>
        <a:stretch>
          <a:fillRect/>
        </a:stretch>
      </xdr:blipFill>
      <xdr:spPr>
        <a:xfrm>
          <a:off x="5639955" y="167409"/>
          <a:ext cx="10000000" cy="1676190"/>
        </a:xfrm>
        <a:prstGeom prst="rect">
          <a:avLst/>
        </a:prstGeom>
      </xdr:spPr>
    </xdr:pic>
    <xdr:clientData/>
  </xdr:twoCellAnchor>
  <xdr:twoCellAnchor editAs="oneCell">
    <xdr:from>
      <xdr:col>6</xdr:col>
      <xdr:colOff>0</xdr:colOff>
      <xdr:row>29</xdr:row>
      <xdr:rowOff>0</xdr:rowOff>
    </xdr:from>
    <xdr:to>
      <xdr:col>22</xdr:col>
      <xdr:colOff>304693</xdr:colOff>
      <xdr:row>37</xdr:row>
      <xdr:rowOff>142690</xdr:rowOff>
    </xdr:to>
    <xdr:pic>
      <xdr:nvPicPr>
        <xdr:cNvPr id="8" name="Imagem 7">
          <a:extLst>
            <a:ext uri="{FF2B5EF4-FFF2-40B4-BE49-F238E27FC236}">
              <a16:creationId xmlns:a16="http://schemas.microsoft.com/office/drawing/2014/main" id="{40C5BAAB-1D9F-4718-A452-F67F3F13EC77}"/>
            </a:ext>
          </a:extLst>
        </xdr:cNvPr>
        <xdr:cNvPicPr>
          <a:picLocks noChangeAspect="1"/>
        </xdr:cNvPicPr>
      </xdr:nvPicPr>
      <xdr:blipFill>
        <a:blip xmlns:r="http://schemas.openxmlformats.org/officeDocument/2006/relationships" r:embed="rId4"/>
        <a:stretch>
          <a:fillRect/>
        </a:stretch>
      </xdr:blipFill>
      <xdr:spPr>
        <a:xfrm>
          <a:off x="5639955" y="4779818"/>
          <a:ext cx="10095238" cy="1476190"/>
        </a:xfrm>
        <a:prstGeom prst="rect">
          <a:avLst/>
        </a:prstGeom>
      </xdr:spPr>
    </xdr:pic>
    <xdr:clientData/>
  </xdr:twoCellAnchor>
  <xdr:twoCellAnchor editAs="oneCell">
    <xdr:from>
      <xdr:col>6</xdr:col>
      <xdr:colOff>0</xdr:colOff>
      <xdr:row>39</xdr:row>
      <xdr:rowOff>0</xdr:rowOff>
    </xdr:from>
    <xdr:to>
      <xdr:col>22</xdr:col>
      <xdr:colOff>142788</xdr:colOff>
      <xdr:row>56</xdr:row>
      <xdr:rowOff>148273</xdr:rowOff>
    </xdr:to>
    <xdr:pic>
      <xdr:nvPicPr>
        <xdr:cNvPr id="9" name="Imagem 8">
          <a:extLst>
            <a:ext uri="{FF2B5EF4-FFF2-40B4-BE49-F238E27FC236}">
              <a16:creationId xmlns:a16="http://schemas.microsoft.com/office/drawing/2014/main" id="{AAAA231F-7D0A-43ED-8728-756CEF607BA7}"/>
            </a:ext>
          </a:extLst>
        </xdr:cNvPr>
        <xdr:cNvPicPr>
          <a:picLocks noChangeAspect="1"/>
        </xdr:cNvPicPr>
      </xdr:nvPicPr>
      <xdr:blipFill>
        <a:blip xmlns:r="http://schemas.openxmlformats.org/officeDocument/2006/relationships" r:embed="rId5"/>
        <a:stretch>
          <a:fillRect/>
        </a:stretch>
      </xdr:blipFill>
      <xdr:spPr>
        <a:xfrm>
          <a:off x="5639955" y="6436591"/>
          <a:ext cx="9933333" cy="300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91</xdr:row>
      <xdr:rowOff>57150</xdr:rowOff>
    </xdr:from>
    <xdr:to>
      <xdr:col>1</xdr:col>
      <xdr:colOff>361950</xdr:colOff>
      <xdr:row>92</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92</xdr:row>
      <xdr:rowOff>104775</xdr:rowOff>
    </xdr:from>
    <xdr:to>
      <xdr:col>1</xdr:col>
      <xdr:colOff>1962150</xdr:colOff>
      <xdr:row>93</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92</xdr:row>
      <xdr:rowOff>114300</xdr:rowOff>
    </xdr:from>
    <xdr:to>
      <xdr:col>1</xdr:col>
      <xdr:colOff>3000374</xdr:colOff>
      <xdr:row>93</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91</xdr:row>
      <xdr:rowOff>50131</xdr:rowOff>
    </xdr:from>
    <xdr:to>
      <xdr:col>1</xdr:col>
      <xdr:colOff>2971800</xdr:colOff>
      <xdr:row>92</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91</xdr:row>
      <xdr:rowOff>57150</xdr:rowOff>
    </xdr:from>
    <xdr:to>
      <xdr:col>1</xdr:col>
      <xdr:colOff>361950</xdr:colOff>
      <xdr:row>92</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93</xdr:row>
      <xdr:rowOff>58153</xdr:rowOff>
    </xdr:from>
    <xdr:to>
      <xdr:col>1</xdr:col>
      <xdr:colOff>1966161</xdr:colOff>
      <xdr:row>94</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92</xdr:row>
      <xdr:rowOff>250658</xdr:rowOff>
    </xdr:from>
    <xdr:to>
      <xdr:col>3</xdr:col>
      <xdr:colOff>280736</xdr:colOff>
      <xdr:row>92</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66675</xdr:colOff>
      <xdr:row>55</xdr:row>
      <xdr:rowOff>57150</xdr:rowOff>
    </xdr:from>
    <xdr:to>
      <xdr:col>1</xdr:col>
      <xdr:colOff>361950</xdr:colOff>
      <xdr:row>56</xdr:row>
      <xdr:rowOff>57150</xdr:rowOff>
    </xdr:to>
    <xdr:sp macro="" textlink="">
      <xdr:nvSpPr>
        <xdr:cNvPr id="2" name="Text Box 16">
          <a:extLst>
            <a:ext uri="{FF2B5EF4-FFF2-40B4-BE49-F238E27FC236}">
              <a16:creationId xmlns:a16="http://schemas.microsoft.com/office/drawing/2014/main" id="{B8CA129F-E9F6-4F86-9461-70E562A0130A}"/>
            </a:ext>
          </a:extLst>
        </xdr:cNvPr>
        <xdr:cNvSpPr txBox="1">
          <a:spLocks noChangeArrowheads="1"/>
        </xdr:cNvSpPr>
      </xdr:nvSpPr>
      <xdr:spPr bwMode="auto">
        <a:xfrm>
          <a:off x="65405" y="17266920"/>
          <a:ext cx="559435" cy="1600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56</xdr:row>
      <xdr:rowOff>133350</xdr:rowOff>
    </xdr:from>
    <xdr:to>
      <xdr:col>1</xdr:col>
      <xdr:colOff>523875</xdr:colOff>
      <xdr:row>57</xdr:row>
      <xdr:rowOff>0</xdr:rowOff>
    </xdr:to>
    <xdr:sp macro="" textlink="">
      <xdr:nvSpPr>
        <xdr:cNvPr id="3" name="Text Box 17">
          <a:extLst>
            <a:ext uri="{FF2B5EF4-FFF2-40B4-BE49-F238E27FC236}">
              <a16:creationId xmlns:a16="http://schemas.microsoft.com/office/drawing/2014/main" id="{1DFEDA37-CE18-4E1E-A5DD-2B2E3504B607}"/>
            </a:ext>
          </a:extLst>
        </xdr:cNvPr>
        <xdr:cNvSpPr txBox="1">
          <a:spLocks noChangeArrowheads="1"/>
        </xdr:cNvSpPr>
      </xdr:nvSpPr>
      <xdr:spPr bwMode="auto">
        <a:xfrm>
          <a:off x="76200" y="17503140"/>
          <a:ext cx="705485"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56</xdr:row>
      <xdr:rowOff>133850</xdr:rowOff>
    </xdr:from>
    <xdr:to>
      <xdr:col>1</xdr:col>
      <xdr:colOff>2514600</xdr:colOff>
      <xdr:row>57</xdr:row>
      <xdr:rowOff>30079</xdr:rowOff>
    </xdr:to>
    <xdr:sp macro="" textlink="">
      <xdr:nvSpPr>
        <xdr:cNvPr id="4" name="Text Box 18">
          <a:extLst>
            <a:ext uri="{FF2B5EF4-FFF2-40B4-BE49-F238E27FC236}">
              <a16:creationId xmlns:a16="http://schemas.microsoft.com/office/drawing/2014/main" id="{AA3DFA81-9A94-4136-821F-71AA1BB7B0BA}"/>
            </a:ext>
          </a:extLst>
        </xdr:cNvPr>
        <xdr:cNvSpPr txBox="1">
          <a:spLocks noChangeArrowheads="1"/>
        </xdr:cNvSpPr>
      </xdr:nvSpPr>
      <xdr:spPr bwMode="auto">
        <a:xfrm>
          <a:off x="2275373" y="1750364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57</xdr:row>
      <xdr:rowOff>107282</xdr:rowOff>
    </xdr:from>
    <xdr:to>
      <xdr:col>1</xdr:col>
      <xdr:colOff>429628</xdr:colOff>
      <xdr:row>58</xdr:row>
      <xdr:rowOff>126332</xdr:rowOff>
    </xdr:to>
    <xdr:sp macro="" textlink="">
      <xdr:nvSpPr>
        <xdr:cNvPr id="5" name="Text Box 34">
          <a:extLst>
            <a:ext uri="{FF2B5EF4-FFF2-40B4-BE49-F238E27FC236}">
              <a16:creationId xmlns:a16="http://schemas.microsoft.com/office/drawing/2014/main" id="{92F95903-6A5E-46AC-9BFB-28D1E23D0C4E}"/>
            </a:ext>
          </a:extLst>
        </xdr:cNvPr>
        <xdr:cNvSpPr txBox="1">
          <a:spLocks noChangeArrowheads="1"/>
        </xdr:cNvSpPr>
      </xdr:nvSpPr>
      <xdr:spPr bwMode="auto">
        <a:xfrm>
          <a:off x="104508" y="17632012"/>
          <a:ext cx="586740" cy="18288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56</xdr:row>
      <xdr:rowOff>104775</xdr:rowOff>
    </xdr:from>
    <xdr:to>
      <xdr:col>1</xdr:col>
      <xdr:colOff>1962150</xdr:colOff>
      <xdr:row>57</xdr:row>
      <xdr:rowOff>9525</xdr:rowOff>
    </xdr:to>
    <xdr:sp macro="" textlink="">
      <xdr:nvSpPr>
        <xdr:cNvPr id="6" name="Text Box 12">
          <a:extLst>
            <a:ext uri="{FF2B5EF4-FFF2-40B4-BE49-F238E27FC236}">
              <a16:creationId xmlns:a16="http://schemas.microsoft.com/office/drawing/2014/main" id="{C5E68FD4-6CF1-48A3-A0ED-348B569C31CA}"/>
            </a:ext>
          </a:extLst>
        </xdr:cNvPr>
        <xdr:cNvSpPr txBox="1">
          <a:spLocks noChangeArrowheads="1"/>
        </xdr:cNvSpPr>
      </xdr:nvSpPr>
      <xdr:spPr bwMode="auto">
        <a:xfrm>
          <a:off x="792480" y="1746948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56</xdr:row>
      <xdr:rowOff>114300</xdr:rowOff>
    </xdr:from>
    <xdr:to>
      <xdr:col>1</xdr:col>
      <xdr:colOff>3000374</xdr:colOff>
      <xdr:row>57</xdr:row>
      <xdr:rowOff>9525</xdr:rowOff>
    </xdr:to>
    <xdr:sp macro="" textlink="">
      <xdr:nvSpPr>
        <xdr:cNvPr id="7" name="Text Box 13">
          <a:extLst>
            <a:ext uri="{FF2B5EF4-FFF2-40B4-BE49-F238E27FC236}">
              <a16:creationId xmlns:a16="http://schemas.microsoft.com/office/drawing/2014/main" id="{F7D522A5-86D4-47E0-90F9-BC859CE62E81}"/>
            </a:ext>
          </a:extLst>
        </xdr:cNvPr>
        <xdr:cNvSpPr txBox="1">
          <a:spLocks noChangeArrowheads="1"/>
        </xdr:cNvSpPr>
      </xdr:nvSpPr>
      <xdr:spPr bwMode="auto">
        <a:xfrm>
          <a:off x="2796539" y="1748028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55</xdr:row>
      <xdr:rowOff>50131</xdr:rowOff>
    </xdr:from>
    <xdr:to>
      <xdr:col>1</xdr:col>
      <xdr:colOff>2971800</xdr:colOff>
      <xdr:row>56</xdr:row>
      <xdr:rowOff>66674</xdr:rowOff>
    </xdr:to>
    <xdr:sp macro="" textlink="">
      <xdr:nvSpPr>
        <xdr:cNvPr id="8" name="Text Box 14">
          <a:extLst>
            <a:ext uri="{FF2B5EF4-FFF2-40B4-BE49-F238E27FC236}">
              <a16:creationId xmlns:a16="http://schemas.microsoft.com/office/drawing/2014/main" id="{3E2CE2FD-86E6-4EC6-A02D-603966F01B1D}"/>
            </a:ext>
          </a:extLst>
        </xdr:cNvPr>
        <xdr:cNvSpPr txBox="1">
          <a:spLocks noChangeArrowheads="1"/>
        </xdr:cNvSpPr>
      </xdr:nvSpPr>
      <xdr:spPr bwMode="auto">
        <a:xfrm>
          <a:off x="652145" y="17258631"/>
          <a:ext cx="2578735" cy="17148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55</xdr:row>
      <xdr:rowOff>57150</xdr:rowOff>
    </xdr:from>
    <xdr:to>
      <xdr:col>1</xdr:col>
      <xdr:colOff>361950</xdr:colOff>
      <xdr:row>56</xdr:row>
      <xdr:rowOff>57150</xdr:rowOff>
    </xdr:to>
    <xdr:sp macro="" textlink="">
      <xdr:nvSpPr>
        <xdr:cNvPr id="9" name="Text Box 16">
          <a:extLst>
            <a:ext uri="{FF2B5EF4-FFF2-40B4-BE49-F238E27FC236}">
              <a16:creationId xmlns:a16="http://schemas.microsoft.com/office/drawing/2014/main" id="{67E44E8C-851B-42D2-A2E8-8E968C3F9BA7}"/>
            </a:ext>
          </a:extLst>
        </xdr:cNvPr>
        <xdr:cNvSpPr txBox="1">
          <a:spLocks noChangeArrowheads="1"/>
        </xdr:cNvSpPr>
      </xdr:nvSpPr>
      <xdr:spPr bwMode="auto">
        <a:xfrm>
          <a:off x="65405" y="17266920"/>
          <a:ext cx="559435" cy="1600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56</xdr:row>
      <xdr:rowOff>133350</xdr:rowOff>
    </xdr:from>
    <xdr:to>
      <xdr:col>1</xdr:col>
      <xdr:colOff>523875</xdr:colOff>
      <xdr:row>57</xdr:row>
      <xdr:rowOff>0</xdr:rowOff>
    </xdr:to>
    <xdr:sp macro="" textlink="">
      <xdr:nvSpPr>
        <xdr:cNvPr id="10" name="Text Box 17">
          <a:extLst>
            <a:ext uri="{FF2B5EF4-FFF2-40B4-BE49-F238E27FC236}">
              <a16:creationId xmlns:a16="http://schemas.microsoft.com/office/drawing/2014/main" id="{352F422D-A0DE-4594-9BC4-403D60AF5F43}"/>
            </a:ext>
          </a:extLst>
        </xdr:cNvPr>
        <xdr:cNvSpPr txBox="1">
          <a:spLocks noChangeArrowheads="1"/>
        </xdr:cNvSpPr>
      </xdr:nvSpPr>
      <xdr:spPr bwMode="auto">
        <a:xfrm>
          <a:off x="76200" y="17503140"/>
          <a:ext cx="705485"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56</xdr:row>
      <xdr:rowOff>133850</xdr:rowOff>
    </xdr:from>
    <xdr:to>
      <xdr:col>1</xdr:col>
      <xdr:colOff>2514600</xdr:colOff>
      <xdr:row>57</xdr:row>
      <xdr:rowOff>30079</xdr:rowOff>
    </xdr:to>
    <xdr:sp macro="" textlink="">
      <xdr:nvSpPr>
        <xdr:cNvPr id="11" name="Text Box 18">
          <a:extLst>
            <a:ext uri="{FF2B5EF4-FFF2-40B4-BE49-F238E27FC236}">
              <a16:creationId xmlns:a16="http://schemas.microsoft.com/office/drawing/2014/main" id="{2736AF03-C481-4B75-8AB6-1C3873C0976B}"/>
            </a:ext>
          </a:extLst>
        </xdr:cNvPr>
        <xdr:cNvSpPr txBox="1">
          <a:spLocks noChangeArrowheads="1"/>
        </xdr:cNvSpPr>
      </xdr:nvSpPr>
      <xdr:spPr bwMode="auto">
        <a:xfrm>
          <a:off x="2275373" y="1750364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57</xdr:row>
      <xdr:rowOff>58153</xdr:rowOff>
    </xdr:from>
    <xdr:to>
      <xdr:col>1</xdr:col>
      <xdr:colOff>1966161</xdr:colOff>
      <xdr:row>58</xdr:row>
      <xdr:rowOff>115303</xdr:rowOff>
    </xdr:to>
    <xdr:sp macro="" textlink="">
      <xdr:nvSpPr>
        <xdr:cNvPr id="12" name="Text Box 32">
          <a:extLst>
            <a:ext uri="{FF2B5EF4-FFF2-40B4-BE49-F238E27FC236}">
              <a16:creationId xmlns:a16="http://schemas.microsoft.com/office/drawing/2014/main" id="{82D0C6B8-8519-4CB5-B956-0E6CF3D945DE}"/>
            </a:ext>
          </a:extLst>
        </xdr:cNvPr>
        <xdr:cNvSpPr txBox="1">
          <a:spLocks noChangeArrowheads="1"/>
        </xdr:cNvSpPr>
      </xdr:nvSpPr>
      <xdr:spPr bwMode="auto">
        <a:xfrm>
          <a:off x="785696" y="17587963"/>
          <a:ext cx="1437005" cy="21336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57</xdr:row>
      <xdr:rowOff>107282</xdr:rowOff>
    </xdr:from>
    <xdr:to>
      <xdr:col>1</xdr:col>
      <xdr:colOff>429628</xdr:colOff>
      <xdr:row>58</xdr:row>
      <xdr:rowOff>126332</xdr:rowOff>
    </xdr:to>
    <xdr:sp macro="" textlink="">
      <xdr:nvSpPr>
        <xdr:cNvPr id="13" name="Text Box 34">
          <a:extLst>
            <a:ext uri="{FF2B5EF4-FFF2-40B4-BE49-F238E27FC236}">
              <a16:creationId xmlns:a16="http://schemas.microsoft.com/office/drawing/2014/main" id="{F7830807-2EC9-414B-BA42-69909583E3B2}"/>
            </a:ext>
          </a:extLst>
        </xdr:cNvPr>
        <xdr:cNvSpPr txBox="1">
          <a:spLocks noChangeArrowheads="1"/>
        </xdr:cNvSpPr>
      </xdr:nvSpPr>
      <xdr:spPr bwMode="auto">
        <a:xfrm>
          <a:off x="104508" y="17632012"/>
          <a:ext cx="586740" cy="18288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56</xdr:row>
      <xdr:rowOff>250658</xdr:rowOff>
    </xdr:from>
    <xdr:to>
      <xdr:col>3</xdr:col>
      <xdr:colOff>280736</xdr:colOff>
      <xdr:row>56</xdr:row>
      <xdr:rowOff>250658</xdr:rowOff>
    </xdr:to>
    <xdr:cxnSp macro="">
      <xdr:nvCxnSpPr>
        <xdr:cNvPr id="14" name="Conector de seta reta 18">
          <a:extLst>
            <a:ext uri="{FF2B5EF4-FFF2-40B4-BE49-F238E27FC236}">
              <a16:creationId xmlns:a16="http://schemas.microsoft.com/office/drawing/2014/main" id="{CBFB5FE1-5C87-4DEC-9365-487856BF49CE}"/>
            </a:ext>
          </a:extLst>
        </xdr:cNvPr>
        <xdr:cNvCxnSpPr/>
      </xdr:nvCxnSpPr>
      <xdr:spPr>
        <a:xfrm>
          <a:off x="4081646" y="175290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50</xdr:row>
      <xdr:rowOff>104775</xdr:rowOff>
    </xdr:from>
    <xdr:to>
      <xdr:col>1</xdr:col>
      <xdr:colOff>1962150</xdr:colOff>
      <xdr:row>51</xdr:row>
      <xdr:rowOff>9525</xdr:rowOff>
    </xdr:to>
    <xdr:sp macro="" textlink="">
      <xdr:nvSpPr>
        <xdr:cNvPr id="15" name="Text Box 12">
          <a:extLst>
            <a:ext uri="{FF2B5EF4-FFF2-40B4-BE49-F238E27FC236}">
              <a16:creationId xmlns:a16="http://schemas.microsoft.com/office/drawing/2014/main" id="{FA54551C-2388-4C56-9193-AD193B9293A8}"/>
            </a:ext>
          </a:extLst>
        </xdr:cNvPr>
        <xdr:cNvSpPr txBox="1">
          <a:spLocks noChangeArrowheads="1"/>
        </xdr:cNvSpPr>
      </xdr:nvSpPr>
      <xdr:spPr bwMode="auto">
        <a:xfrm>
          <a:off x="792480" y="16280765"/>
          <a:ext cx="1432560" cy="27432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50</xdr:row>
      <xdr:rowOff>114300</xdr:rowOff>
    </xdr:from>
    <xdr:to>
      <xdr:col>1</xdr:col>
      <xdr:colOff>3000374</xdr:colOff>
      <xdr:row>51</xdr:row>
      <xdr:rowOff>9525</xdr:rowOff>
    </xdr:to>
    <xdr:sp macro="" textlink="">
      <xdr:nvSpPr>
        <xdr:cNvPr id="16" name="Text Box 13">
          <a:extLst>
            <a:ext uri="{FF2B5EF4-FFF2-40B4-BE49-F238E27FC236}">
              <a16:creationId xmlns:a16="http://schemas.microsoft.com/office/drawing/2014/main" id="{830E507C-D649-4A4C-BCF9-86AFED6162B2}"/>
            </a:ext>
          </a:extLst>
        </xdr:cNvPr>
        <xdr:cNvSpPr txBox="1">
          <a:spLocks noChangeArrowheads="1"/>
        </xdr:cNvSpPr>
      </xdr:nvSpPr>
      <xdr:spPr bwMode="auto">
        <a:xfrm>
          <a:off x="2796539" y="16291560"/>
          <a:ext cx="460375" cy="2635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49</xdr:row>
      <xdr:rowOff>50131</xdr:rowOff>
    </xdr:from>
    <xdr:to>
      <xdr:col>1</xdr:col>
      <xdr:colOff>2971800</xdr:colOff>
      <xdr:row>50</xdr:row>
      <xdr:rowOff>66674</xdr:rowOff>
    </xdr:to>
    <xdr:sp macro="" textlink="">
      <xdr:nvSpPr>
        <xdr:cNvPr id="17" name="Text Box 14">
          <a:extLst>
            <a:ext uri="{FF2B5EF4-FFF2-40B4-BE49-F238E27FC236}">
              <a16:creationId xmlns:a16="http://schemas.microsoft.com/office/drawing/2014/main" id="{5343DA85-D6F1-4FA2-BB25-28A9B6AF06BD}"/>
            </a:ext>
          </a:extLst>
        </xdr:cNvPr>
        <xdr:cNvSpPr txBox="1">
          <a:spLocks noChangeArrowheads="1"/>
        </xdr:cNvSpPr>
      </xdr:nvSpPr>
      <xdr:spPr bwMode="auto">
        <a:xfrm>
          <a:off x="652145" y="1597847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49</xdr:row>
      <xdr:rowOff>57150</xdr:rowOff>
    </xdr:from>
    <xdr:to>
      <xdr:col>1</xdr:col>
      <xdr:colOff>361950</xdr:colOff>
      <xdr:row>50</xdr:row>
      <xdr:rowOff>57150</xdr:rowOff>
    </xdr:to>
    <xdr:sp macro="" textlink="">
      <xdr:nvSpPr>
        <xdr:cNvPr id="18" name="Text Box 16">
          <a:extLst>
            <a:ext uri="{FF2B5EF4-FFF2-40B4-BE49-F238E27FC236}">
              <a16:creationId xmlns:a16="http://schemas.microsoft.com/office/drawing/2014/main" id="{355EB9E5-BDC2-462C-9734-5E02FCAA3C6A}"/>
            </a:ext>
          </a:extLst>
        </xdr:cNvPr>
        <xdr:cNvSpPr txBox="1">
          <a:spLocks noChangeArrowheads="1"/>
        </xdr:cNvSpPr>
      </xdr:nvSpPr>
      <xdr:spPr bwMode="auto">
        <a:xfrm>
          <a:off x="65405" y="1598676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50</xdr:row>
      <xdr:rowOff>133350</xdr:rowOff>
    </xdr:from>
    <xdr:to>
      <xdr:col>1</xdr:col>
      <xdr:colOff>523875</xdr:colOff>
      <xdr:row>50</xdr:row>
      <xdr:rowOff>276225</xdr:rowOff>
    </xdr:to>
    <xdr:sp macro="" textlink="">
      <xdr:nvSpPr>
        <xdr:cNvPr id="19" name="Text Box 17">
          <a:extLst>
            <a:ext uri="{FF2B5EF4-FFF2-40B4-BE49-F238E27FC236}">
              <a16:creationId xmlns:a16="http://schemas.microsoft.com/office/drawing/2014/main" id="{F749EAFA-346B-4252-9B1D-0D7CFCD539DB}"/>
            </a:ext>
          </a:extLst>
        </xdr:cNvPr>
        <xdr:cNvSpPr txBox="1">
          <a:spLocks noChangeArrowheads="1"/>
        </xdr:cNvSpPr>
      </xdr:nvSpPr>
      <xdr:spPr bwMode="auto">
        <a:xfrm>
          <a:off x="76200" y="16314420"/>
          <a:ext cx="705485" cy="14160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50</xdr:row>
      <xdr:rowOff>133850</xdr:rowOff>
    </xdr:from>
    <xdr:to>
      <xdr:col>1</xdr:col>
      <xdr:colOff>2514600</xdr:colOff>
      <xdr:row>51</xdr:row>
      <xdr:rowOff>30079</xdr:rowOff>
    </xdr:to>
    <xdr:sp macro="" textlink="">
      <xdr:nvSpPr>
        <xdr:cNvPr id="20" name="Text Box 18">
          <a:extLst>
            <a:ext uri="{FF2B5EF4-FFF2-40B4-BE49-F238E27FC236}">
              <a16:creationId xmlns:a16="http://schemas.microsoft.com/office/drawing/2014/main" id="{9B3E0886-4032-4E87-BFC1-2E24A81D7ACC}"/>
            </a:ext>
          </a:extLst>
        </xdr:cNvPr>
        <xdr:cNvSpPr txBox="1">
          <a:spLocks noChangeArrowheads="1"/>
        </xdr:cNvSpPr>
      </xdr:nvSpPr>
      <xdr:spPr bwMode="auto">
        <a:xfrm>
          <a:off x="2275373" y="16314920"/>
          <a:ext cx="498307" cy="25690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51</xdr:row>
      <xdr:rowOff>58153</xdr:rowOff>
    </xdr:from>
    <xdr:to>
      <xdr:col>1</xdr:col>
      <xdr:colOff>1966161</xdr:colOff>
      <xdr:row>52</xdr:row>
      <xdr:rowOff>115303</xdr:rowOff>
    </xdr:to>
    <xdr:sp macro="" textlink="">
      <xdr:nvSpPr>
        <xdr:cNvPr id="21" name="Text Box 32">
          <a:extLst>
            <a:ext uri="{FF2B5EF4-FFF2-40B4-BE49-F238E27FC236}">
              <a16:creationId xmlns:a16="http://schemas.microsoft.com/office/drawing/2014/main" id="{7DE1E579-4EC5-4AB5-B3D3-9575B8217D73}"/>
            </a:ext>
          </a:extLst>
        </xdr:cNvPr>
        <xdr:cNvSpPr txBox="1">
          <a:spLocks noChangeArrowheads="1"/>
        </xdr:cNvSpPr>
      </xdr:nvSpPr>
      <xdr:spPr bwMode="auto">
        <a:xfrm>
          <a:off x="785696" y="166049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51</xdr:row>
      <xdr:rowOff>107282</xdr:rowOff>
    </xdr:from>
    <xdr:to>
      <xdr:col>1</xdr:col>
      <xdr:colOff>429628</xdr:colOff>
      <xdr:row>52</xdr:row>
      <xdr:rowOff>126332</xdr:rowOff>
    </xdr:to>
    <xdr:sp macro="" textlink="">
      <xdr:nvSpPr>
        <xdr:cNvPr id="22" name="Text Box 34">
          <a:extLst>
            <a:ext uri="{FF2B5EF4-FFF2-40B4-BE49-F238E27FC236}">
              <a16:creationId xmlns:a16="http://schemas.microsoft.com/office/drawing/2014/main" id="{3137AFF6-37DD-4F70-B4F4-D378B8D28F19}"/>
            </a:ext>
          </a:extLst>
        </xdr:cNvPr>
        <xdr:cNvSpPr txBox="1">
          <a:spLocks noChangeArrowheads="1"/>
        </xdr:cNvSpPr>
      </xdr:nvSpPr>
      <xdr:spPr bwMode="auto">
        <a:xfrm>
          <a:off x="104508" y="166490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50</xdr:row>
      <xdr:rowOff>250658</xdr:rowOff>
    </xdr:from>
    <xdr:to>
      <xdr:col>3</xdr:col>
      <xdr:colOff>280736</xdr:colOff>
      <xdr:row>50</xdr:row>
      <xdr:rowOff>250658</xdr:rowOff>
    </xdr:to>
    <xdr:cxnSp macro="">
      <xdr:nvCxnSpPr>
        <xdr:cNvPr id="23" name="Conector de seta reta 18">
          <a:extLst>
            <a:ext uri="{FF2B5EF4-FFF2-40B4-BE49-F238E27FC236}">
              <a16:creationId xmlns:a16="http://schemas.microsoft.com/office/drawing/2014/main" id="{7BB6DEE7-0E7A-4A69-A13A-3540B1034908}"/>
            </a:ext>
          </a:extLst>
        </xdr:cNvPr>
        <xdr:cNvCxnSpPr/>
      </xdr:nvCxnSpPr>
      <xdr:spPr>
        <a:xfrm>
          <a:off x="4081646" y="16431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50</xdr:row>
      <xdr:rowOff>104775</xdr:rowOff>
    </xdr:from>
    <xdr:to>
      <xdr:col>1</xdr:col>
      <xdr:colOff>1962150</xdr:colOff>
      <xdr:row>51</xdr:row>
      <xdr:rowOff>9525</xdr:rowOff>
    </xdr:to>
    <xdr:sp macro="" textlink="">
      <xdr:nvSpPr>
        <xdr:cNvPr id="24" name="Text Box 12">
          <a:extLst>
            <a:ext uri="{FF2B5EF4-FFF2-40B4-BE49-F238E27FC236}">
              <a16:creationId xmlns:a16="http://schemas.microsoft.com/office/drawing/2014/main" id="{FD84233C-F191-415B-9207-52CB4A2A8B5C}"/>
            </a:ext>
          </a:extLst>
        </xdr:cNvPr>
        <xdr:cNvSpPr txBox="1">
          <a:spLocks noChangeArrowheads="1"/>
        </xdr:cNvSpPr>
      </xdr:nvSpPr>
      <xdr:spPr bwMode="auto">
        <a:xfrm>
          <a:off x="792480" y="16280765"/>
          <a:ext cx="1432560" cy="27432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50</xdr:row>
      <xdr:rowOff>114300</xdr:rowOff>
    </xdr:from>
    <xdr:to>
      <xdr:col>1</xdr:col>
      <xdr:colOff>3000374</xdr:colOff>
      <xdr:row>51</xdr:row>
      <xdr:rowOff>9525</xdr:rowOff>
    </xdr:to>
    <xdr:sp macro="" textlink="">
      <xdr:nvSpPr>
        <xdr:cNvPr id="25" name="Text Box 13">
          <a:extLst>
            <a:ext uri="{FF2B5EF4-FFF2-40B4-BE49-F238E27FC236}">
              <a16:creationId xmlns:a16="http://schemas.microsoft.com/office/drawing/2014/main" id="{BAE37564-4FF3-43C4-B3E4-4155D16C5EC4}"/>
            </a:ext>
          </a:extLst>
        </xdr:cNvPr>
        <xdr:cNvSpPr txBox="1">
          <a:spLocks noChangeArrowheads="1"/>
        </xdr:cNvSpPr>
      </xdr:nvSpPr>
      <xdr:spPr bwMode="auto">
        <a:xfrm>
          <a:off x="2796539" y="16291560"/>
          <a:ext cx="460375" cy="2635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49</xdr:row>
      <xdr:rowOff>50131</xdr:rowOff>
    </xdr:from>
    <xdr:to>
      <xdr:col>1</xdr:col>
      <xdr:colOff>2971800</xdr:colOff>
      <xdr:row>50</xdr:row>
      <xdr:rowOff>66674</xdr:rowOff>
    </xdr:to>
    <xdr:sp macro="" textlink="">
      <xdr:nvSpPr>
        <xdr:cNvPr id="26" name="Text Box 14">
          <a:extLst>
            <a:ext uri="{FF2B5EF4-FFF2-40B4-BE49-F238E27FC236}">
              <a16:creationId xmlns:a16="http://schemas.microsoft.com/office/drawing/2014/main" id="{CD7EEFB5-C8D5-4D4C-B80F-B8ED69AF8655}"/>
            </a:ext>
          </a:extLst>
        </xdr:cNvPr>
        <xdr:cNvSpPr txBox="1">
          <a:spLocks noChangeArrowheads="1"/>
        </xdr:cNvSpPr>
      </xdr:nvSpPr>
      <xdr:spPr bwMode="auto">
        <a:xfrm>
          <a:off x="652145" y="1597847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49</xdr:row>
      <xdr:rowOff>57150</xdr:rowOff>
    </xdr:from>
    <xdr:to>
      <xdr:col>1</xdr:col>
      <xdr:colOff>361950</xdr:colOff>
      <xdr:row>50</xdr:row>
      <xdr:rowOff>57150</xdr:rowOff>
    </xdr:to>
    <xdr:sp macro="" textlink="">
      <xdr:nvSpPr>
        <xdr:cNvPr id="27" name="Text Box 16">
          <a:extLst>
            <a:ext uri="{FF2B5EF4-FFF2-40B4-BE49-F238E27FC236}">
              <a16:creationId xmlns:a16="http://schemas.microsoft.com/office/drawing/2014/main" id="{22E3A347-599B-47B7-83BF-030169708E8F}"/>
            </a:ext>
          </a:extLst>
        </xdr:cNvPr>
        <xdr:cNvSpPr txBox="1">
          <a:spLocks noChangeArrowheads="1"/>
        </xdr:cNvSpPr>
      </xdr:nvSpPr>
      <xdr:spPr bwMode="auto">
        <a:xfrm>
          <a:off x="65405" y="1598676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50</xdr:row>
      <xdr:rowOff>133350</xdr:rowOff>
    </xdr:from>
    <xdr:to>
      <xdr:col>1</xdr:col>
      <xdr:colOff>523875</xdr:colOff>
      <xdr:row>50</xdr:row>
      <xdr:rowOff>276225</xdr:rowOff>
    </xdr:to>
    <xdr:sp macro="" textlink="">
      <xdr:nvSpPr>
        <xdr:cNvPr id="28" name="Text Box 17">
          <a:extLst>
            <a:ext uri="{FF2B5EF4-FFF2-40B4-BE49-F238E27FC236}">
              <a16:creationId xmlns:a16="http://schemas.microsoft.com/office/drawing/2014/main" id="{892EE764-A911-4075-A3A7-20B9E8CD6A58}"/>
            </a:ext>
          </a:extLst>
        </xdr:cNvPr>
        <xdr:cNvSpPr txBox="1">
          <a:spLocks noChangeArrowheads="1"/>
        </xdr:cNvSpPr>
      </xdr:nvSpPr>
      <xdr:spPr bwMode="auto">
        <a:xfrm>
          <a:off x="76200" y="16314420"/>
          <a:ext cx="705485" cy="14160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50</xdr:row>
      <xdr:rowOff>133850</xdr:rowOff>
    </xdr:from>
    <xdr:to>
      <xdr:col>1</xdr:col>
      <xdr:colOff>2514600</xdr:colOff>
      <xdr:row>51</xdr:row>
      <xdr:rowOff>30079</xdr:rowOff>
    </xdr:to>
    <xdr:sp macro="" textlink="">
      <xdr:nvSpPr>
        <xdr:cNvPr id="29" name="Text Box 18">
          <a:extLst>
            <a:ext uri="{FF2B5EF4-FFF2-40B4-BE49-F238E27FC236}">
              <a16:creationId xmlns:a16="http://schemas.microsoft.com/office/drawing/2014/main" id="{D5A69DC4-0121-4D4F-A9AD-2C1E8D6A2E27}"/>
            </a:ext>
          </a:extLst>
        </xdr:cNvPr>
        <xdr:cNvSpPr txBox="1">
          <a:spLocks noChangeArrowheads="1"/>
        </xdr:cNvSpPr>
      </xdr:nvSpPr>
      <xdr:spPr bwMode="auto">
        <a:xfrm>
          <a:off x="2275373" y="16314920"/>
          <a:ext cx="498307" cy="25690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51</xdr:row>
      <xdr:rowOff>58153</xdr:rowOff>
    </xdr:from>
    <xdr:to>
      <xdr:col>1</xdr:col>
      <xdr:colOff>1966161</xdr:colOff>
      <xdr:row>52</xdr:row>
      <xdr:rowOff>115303</xdr:rowOff>
    </xdr:to>
    <xdr:sp macro="" textlink="">
      <xdr:nvSpPr>
        <xdr:cNvPr id="30" name="Text Box 32">
          <a:extLst>
            <a:ext uri="{FF2B5EF4-FFF2-40B4-BE49-F238E27FC236}">
              <a16:creationId xmlns:a16="http://schemas.microsoft.com/office/drawing/2014/main" id="{142AFB8E-64C3-4DEE-89E1-3234DCD5E3B9}"/>
            </a:ext>
          </a:extLst>
        </xdr:cNvPr>
        <xdr:cNvSpPr txBox="1">
          <a:spLocks noChangeArrowheads="1"/>
        </xdr:cNvSpPr>
      </xdr:nvSpPr>
      <xdr:spPr bwMode="auto">
        <a:xfrm>
          <a:off x="785696" y="166049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51</xdr:row>
      <xdr:rowOff>107282</xdr:rowOff>
    </xdr:from>
    <xdr:to>
      <xdr:col>1</xdr:col>
      <xdr:colOff>429628</xdr:colOff>
      <xdr:row>52</xdr:row>
      <xdr:rowOff>126332</xdr:rowOff>
    </xdr:to>
    <xdr:sp macro="" textlink="">
      <xdr:nvSpPr>
        <xdr:cNvPr id="31" name="Text Box 34">
          <a:extLst>
            <a:ext uri="{FF2B5EF4-FFF2-40B4-BE49-F238E27FC236}">
              <a16:creationId xmlns:a16="http://schemas.microsoft.com/office/drawing/2014/main" id="{76ADB05C-FFBE-436F-9829-BFEA052B5E6D}"/>
            </a:ext>
          </a:extLst>
        </xdr:cNvPr>
        <xdr:cNvSpPr txBox="1">
          <a:spLocks noChangeArrowheads="1"/>
        </xdr:cNvSpPr>
      </xdr:nvSpPr>
      <xdr:spPr bwMode="auto">
        <a:xfrm>
          <a:off x="104508" y="166490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50</xdr:row>
      <xdr:rowOff>250658</xdr:rowOff>
    </xdr:from>
    <xdr:to>
      <xdr:col>3</xdr:col>
      <xdr:colOff>280736</xdr:colOff>
      <xdr:row>50</xdr:row>
      <xdr:rowOff>250658</xdr:rowOff>
    </xdr:to>
    <xdr:cxnSp macro="">
      <xdr:nvCxnSpPr>
        <xdr:cNvPr id="32" name="Conector de seta reta 18">
          <a:extLst>
            <a:ext uri="{FF2B5EF4-FFF2-40B4-BE49-F238E27FC236}">
              <a16:creationId xmlns:a16="http://schemas.microsoft.com/office/drawing/2014/main" id="{9A7675C4-E20B-413C-AC42-1A4B1CC4C50C}"/>
            </a:ext>
          </a:extLst>
        </xdr:cNvPr>
        <xdr:cNvCxnSpPr/>
      </xdr:nvCxnSpPr>
      <xdr:spPr>
        <a:xfrm>
          <a:off x="4081646" y="16431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533400</xdr:colOff>
      <xdr:row>27</xdr:row>
      <xdr:rowOff>104775</xdr:rowOff>
    </xdr:from>
    <xdr:to>
      <xdr:col>1</xdr:col>
      <xdr:colOff>1962150</xdr:colOff>
      <xdr:row>28</xdr:row>
      <xdr:rowOff>9525</xdr:rowOff>
    </xdr:to>
    <xdr:sp macro="" textlink="">
      <xdr:nvSpPr>
        <xdr:cNvPr id="2" name="Text Box 12">
          <a:extLst>
            <a:ext uri="{FF2B5EF4-FFF2-40B4-BE49-F238E27FC236}">
              <a16:creationId xmlns:a16="http://schemas.microsoft.com/office/drawing/2014/main" id="{9276FF62-544D-4C16-B9A4-49826951729E}"/>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 name="Text Box 13">
          <a:extLst>
            <a:ext uri="{FF2B5EF4-FFF2-40B4-BE49-F238E27FC236}">
              <a16:creationId xmlns:a16="http://schemas.microsoft.com/office/drawing/2014/main" id="{D39A674A-45CD-4701-BBFC-CE5D04CE565C}"/>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 name="Text Box 14">
          <a:extLst>
            <a:ext uri="{FF2B5EF4-FFF2-40B4-BE49-F238E27FC236}">
              <a16:creationId xmlns:a16="http://schemas.microsoft.com/office/drawing/2014/main" id="{A6282987-E3CE-4063-87CF-F0D35FDF9A32}"/>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 name="Text Box 16">
          <a:extLst>
            <a:ext uri="{FF2B5EF4-FFF2-40B4-BE49-F238E27FC236}">
              <a16:creationId xmlns:a16="http://schemas.microsoft.com/office/drawing/2014/main" id="{5607D24E-FB2D-4E86-936F-C90DF2F0C70E}"/>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6" name="Text Box 17">
          <a:extLst>
            <a:ext uri="{FF2B5EF4-FFF2-40B4-BE49-F238E27FC236}">
              <a16:creationId xmlns:a16="http://schemas.microsoft.com/office/drawing/2014/main" id="{875CDD0C-AA3E-458A-9144-6D8B290AA41D}"/>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 name="Text Box 18">
          <a:extLst>
            <a:ext uri="{FF2B5EF4-FFF2-40B4-BE49-F238E27FC236}">
              <a16:creationId xmlns:a16="http://schemas.microsoft.com/office/drawing/2014/main" id="{B53F33E9-737D-45B4-B184-C3345BF4C1E8}"/>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 name="Text Box 32">
          <a:extLst>
            <a:ext uri="{FF2B5EF4-FFF2-40B4-BE49-F238E27FC236}">
              <a16:creationId xmlns:a16="http://schemas.microsoft.com/office/drawing/2014/main" id="{C683A3ED-2C97-4316-9489-6EA76C324789}"/>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9" name="Text Box 34">
          <a:extLst>
            <a:ext uri="{FF2B5EF4-FFF2-40B4-BE49-F238E27FC236}">
              <a16:creationId xmlns:a16="http://schemas.microsoft.com/office/drawing/2014/main" id="{1A031C6D-7A59-47A0-A30B-65C6F723F15A}"/>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0" name="Text Box 12">
          <a:extLst>
            <a:ext uri="{FF2B5EF4-FFF2-40B4-BE49-F238E27FC236}">
              <a16:creationId xmlns:a16="http://schemas.microsoft.com/office/drawing/2014/main" id="{8E1CBC3A-C578-4671-B977-DA73591B95CC}"/>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1" name="Text Box 13">
          <a:extLst>
            <a:ext uri="{FF2B5EF4-FFF2-40B4-BE49-F238E27FC236}">
              <a16:creationId xmlns:a16="http://schemas.microsoft.com/office/drawing/2014/main" id="{0F7C2F16-B4D4-4752-AB77-38BF97D3F79E}"/>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2" name="Text Box 14">
          <a:extLst>
            <a:ext uri="{FF2B5EF4-FFF2-40B4-BE49-F238E27FC236}">
              <a16:creationId xmlns:a16="http://schemas.microsoft.com/office/drawing/2014/main" id="{E5A1F2D8-6174-4989-A577-656D48EE6A9F}"/>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3" name="Text Box 16">
          <a:extLst>
            <a:ext uri="{FF2B5EF4-FFF2-40B4-BE49-F238E27FC236}">
              <a16:creationId xmlns:a16="http://schemas.microsoft.com/office/drawing/2014/main" id="{677EFBFE-C852-4961-8749-9AAF8999B046}"/>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4" name="Text Box 17">
          <a:extLst>
            <a:ext uri="{FF2B5EF4-FFF2-40B4-BE49-F238E27FC236}">
              <a16:creationId xmlns:a16="http://schemas.microsoft.com/office/drawing/2014/main" id="{112221E6-24D0-4794-A23B-C4A4D24F1D79}"/>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5" name="Text Box 18">
          <a:extLst>
            <a:ext uri="{FF2B5EF4-FFF2-40B4-BE49-F238E27FC236}">
              <a16:creationId xmlns:a16="http://schemas.microsoft.com/office/drawing/2014/main" id="{42256628-44C0-4ED2-BA90-7FEE03EBF295}"/>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6" name="Text Box 32">
          <a:extLst>
            <a:ext uri="{FF2B5EF4-FFF2-40B4-BE49-F238E27FC236}">
              <a16:creationId xmlns:a16="http://schemas.microsoft.com/office/drawing/2014/main" id="{3A2B130A-0E76-4812-B2D1-C1C80CBF0A2B}"/>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7" name="Text Box 34">
          <a:extLst>
            <a:ext uri="{FF2B5EF4-FFF2-40B4-BE49-F238E27FC236}">
              <a16:creationId xmlns:a16="http://schemas.microsoft.com/office/drawing/2014/main" id="{2741C671-E160-4F17-A27B-545011931BA7}"/>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8" name="Text Box 12">
          <a:extLst>
            <a:ext uri="{FF2B5EF4-FFF2-40B4-BE49-F238E27FC236}">
              <a16:creationId xmlns:a16="http://schemas.microsoft.com/office/drawing/2014/main" id="{EDD70ABB-DD42-4D03-B1EB-69293E6AD828}"/>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9" name="Text Box 13">
          <a:extLst>
            <a:ext uri="{FF2B5EF4-FFF2-40B4-BE49-F238E27FC236}">
              <a16:creationId xmlns:a16="http://schemas.microsoft.com/office/drawing/2014/main" id="{89BFB84A-1AA7-4EBA-A270-D84DB4C03E94}"/>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0" name="Text Box 14">
          <a:extLst>
            <a:ext uri="{FF2B5EF4-FFF2-40B4-BE49-F238E27FC236}">
              <a16:creationId xmlns:a16="http://schemas.microsoft.com/office/drawing/2014/main" id="{D68C20B5-A54D-42B8-A1AF-A9840B75FFFC}"/>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1" name="Text Box 16">
          <a:extLst>
            <a:ext uri="{FF2B5EF4-FFF2-40B4-BE49-F238E27FC236}">
              <a16:creationId xmlns:a16="http://schemas.microsoft.com/office/drawing/2014/main" id="{C82000FB-74FB-4E48-AEB0-7C25473BEE8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2" name="Text Box 17">
          <a:extLst>
            <a:ext uri="{FF2B5EF4-FFF2-40B4-BE49-F238E27FC236}">
              <a16:creationId xmlns:a16="http://schemas.microsoft.com/office/drawing/2014/main" id="{C905F5CC-B445-438A-B43E-CCE119429836}"/>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3" name="Text Box 18">
          <a:extLst>
            <a:ext uri="{FF2B5EF4-FFF2-40B4-BE49-F238E27FC236}">
              <a16:creationId xmlns:a16="http://schemas.microsoft.com/office/drawing/2014/main" id="{EE927085-4F3E-4849-AD23-7C0CE73DFDE2}"/>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4" name="Text Box 32">
          <a:extLst>
            <a:ext uri="{FF2B5EF4-FFF2-40B4-BE49-F238E27FC236}">
              <a16:creationId xmlns:a16="http://schemas.microsoft.com/office/drawing/2014/main" id="{1430CDDE-7EE1-46C0-888A-BBBB46BD5C70}"/>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5" name="Text Box 34">
          <a:extLst>
            <a:ext uri="{FF2B5EF4-FFF2-40B4-BE49-F238E27FC236}">
              <a16:creationId xmlns:a16="http://schemas.microsoft.com/office/drawing/2014/main" id="{69FF193E-87F6-4FCE-B8B0-167EFC3AF513}"/>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26" name="Text Box 13">
          <a:extLst>
            <a:ext uri="{FF2B5EF4-FFF2-40B4-BE49-F238E27FC236}">
              <a16:creationId xmlns:a16="http://schemas.microsoft.com/office/drawing/2014/main" id="{4F92DE9E-ACB9-4CEA-80DD-F10A1919100A}"/>
            </a:ext>
          </a:extLst>
        </xdr:cNvPr>
        <xdr:cNvSpPr txBox="1">
          <a:spLocks noChangeArrowheads="1"/>
        </xdr:cNvSpPr>
      </xdr:nvSpPr>
      <xdr:spPr bwMode="auto">
        <a:xfrm>
          <a:off x="2796539" y="6858000"/>
          <a:ext cx="464820" cy="5334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27" name="Text Box 16">
          <a:extLst>
            <a:ext uri="{FF2B5EF4-FFF2-40B4-BE49-F238E27FC236}">
              <a16:creationId xmlns:a16="http://schemas.microsoft.com/office/drawing/2014/main" id="{6029C4BB-CB66-4154-AD03-5A37E2862464}"/>
            </a:ext>
          </a:extLst>
        </xdr:cNvPr>
        <xdr:cNvSpPr txBox="1">
          <a:spLocks noChangeArrowheads="1"/>
        </xdr:cNvSpPr>
      </xdr:nvSpPr>
      <xdr:spPr bwMode="auto">
        <a:xfrm>
          <a:off x="60960" y="6553200"/>
          <a:ext cx="563880"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28" name="Text Box 17">
          <a:extLst>
            <a:ext uri="{FF2B5EF4-FFF2-40B4-BE49-F238E27FC236}">
              <a16:creationId xmlns:a16="http://schemas.microsoft.com/office/drawing/2014/main" id="{F8056015-EF1C-4163-B765-1E9EEE080227}"/>
            </a:ext>
          </a:extLst>
        </xdr:cNvPr>
        <xdr:cNvSpPr txBox="1">
          <a:spLocks noChangeArrowheads="1"/>
        </xdr:cNvSpPr>
      </xdr:nvSpPr>
      <xdr:spPr bwMode="auto">
        <a:xfrm>
          <a:off x="76200" y="6880860"/>
          <a:ext cx="701040"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29" name="Text Box 18">
          <a:extLst>
            <a:ext uri="{FF2B5EF4-FFF2-40B4-BE49-F238E27FC236}">
              <a16:creationId xmlns:a16="http://schemas.microsoft.com/office/drawing/2014/main" id="{C956B9C7-483B-4A43-8FAE-9B47625AA747}"/>
            </a:ext>
          </a:extLst>
        </xdr:cNvPr>
        <xdr:cNvSpPr txBox="1">
          <a:spLocks noChangeArrowheads="1"/>
        </xdr:cNvSpPr>
      </xdr:nvSpPr>
      <xdr:spPr bwMode="auto">
        <a:xfrm>
          <a:off x="2275373" y="6881360"/>
          <a:ext cx="498307" cy="4672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30" name="Text Box 32">
          <a:extLst>
            <a:ext uri="{FF2B5EF4-FFF2-40B4-BE49-F238E27FC236}">
              <a16:creationId xmlns:a16="http://schemas.microsoft.com/office/drawing/2014/main" id="{8E217E18-9F23-4840-AFF1-FFBA60EE90E2}"/>
            </a:ext>
          </a:extLst>
        </xdr:cNvPr>
        <xdr:cNvSpPr txBox="1">
          <a:spLocks noChangeArrowheads="1"/>
        </xdr:cNvSpPr>
      </xdr:nvSpPr>
      <xdr:spPr bwMode="auto">
        <a:xfrm>
          <a:off x="782521" y="6965683"/>
          <a:ext cx="144335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31" name="Text Box 34">
          <a:extLst>
            <a:ext uri="{FF2B5EF4-FFF2-40B4-BE49-F238E27FC236}">
              <a16:creationId xmlns:a16="http://schemas.microsoft.com/office/drawing/2014/main" id="{BC01773D-1964-4436-ADDE-C2C748A77C51}"/>
            </a:ext>
          </a:extLst>
        </xdr:cNvPr>
        <xdr:cNvSpPr txBox="1">
          <a:spLocks noChangeArrowheads="1"/>
        </xdr:cNvSpPr>
      </xdr:nvSpPr>
      <xdr:spPr bwMode="auto">
        <a:xfrm>
          <a:off x="100063" y="7005287"/>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32" name="Text Box 12">
          <a:extLst>
            <a:ext uri="{FF2B5EF4-FFF2-40B4-BE49-F238E27FC236}">
              <a16:creationId xmlns:a16="http://schemas.microsoft.com/office/drawing/2014/main" id="{3934629C-1B83-44F5-B95C-52A1765EC645}"/>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3" name="Text Box 13">
          <a:extLst>
            <a:ext uri="{FF2B5EF4-FFF2-40B4-BE49-F238E27FC236}">
              <a16:creationId xmlns:a16="http://schemas.microsoft.com/office/drawing/2014/main" id="{B9A71BDF-D285-442F-9D23-EA1EE03E0B09}"/>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34" name="Text Box 14">
          <a:extLst>
            <a:ext uri="{FF2B5EF4-FFF2-40B4-BE49-F238E27FC236}">
              <a16:creationId xmlns:a16="http://schemas.microsoft.com/office/drawing/2014/main" id="{8728BAB5-1B63-4B9F-A92E-B76FE9696234}"/>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35" name="Text Box 16">
          <a:extLst>
            <a:ext uri="{FF2B5EF4-FFF2-40B4-BE49-F238E27FC236}">
              <a16:creationId xmlns:a16="http://schemas.microsoft.com/office/drawing/2014/main" id="{4C943A47-CFB9-455A-B1D4-8D0D74B39B6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36" name="Text Box 17">
          <a:extLst>
            <a:ext uri="{FF2B5EF4-FFF2-40B4-BE49-F238E27FC236}">
              <a16:creationId xmlns:a16="http://schemas.microsoft.com/office/drawing/2014/main" id="{DEAF7B10-AEC7-441C-8A8F-58D7F6D5F37C}"/>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37" name="Text Box 18">
          <a:extLst>
            <a:ext uri="{FF2B5EF4-FFF2-40B4-BE49-F238E27FC236}">
              <a16:creationId xmlns:a16="http://schemas.microsoft.com/office/drawing/2014/main" id="{17C7A2CB-EBCD-4942-BCA6-CAD74E9D47B4}"/>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38" name="Text Box 32">
          <a:extLst>
            <a:ext uri="{FF2B5EF4-FFF2-40B4-BE49-F238E27FC236}">
              <a16:creationId xmlns:a16="http://schemas.microsoft.com/office/drawing/2014/main" id="{01C96CEF-83A1-4519-BE6A-3D8E8BABF99D}"/>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39" name="Text Box 34">
          <a:extLst>
            <a:ext uri="{FF2B5EF4-FFF2-40B4-BE49-F238E27FC236}">
              <a16:creationId xmlns:a16="http://schemas.microsoft.com/office/drawing/2014/main" id="{55AE12B8-574C-40D2-B300-028B582362B6}"/>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40" name="Conector de seta reta 9">
          <a:extLst>
            <a:ext uri="{FF2B5EF4-FFF2-40B4-BE49-F238E27FC236}">
              <a16:creationId xmlns:a16="http://schemas.microsoft.com/office/drawing/2014/main" id="{716778B9-C51F-4432-8691-323B696AA4DF}"/>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41" name="Text Box 12">
          <a:extLst>
            <a:ext uri="{FF2B5EF4-FFF2-40B4-BE49-F238E27FC236}">
              <a16:creationId xmlns:a16="http://schemas.microsoft.com/office/drawing/2014/main" id="{AEE502C5-3965-4A51-A24D-A52F63ECA8F8}"/>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42" name="Text Box 13">
          <a:extLst>
            <a:ext uri="{FF2B5EF4-FFF2-40B4-BE49-F238E27FC236}">
              <a16:creationId xmlns:a16="http://schemas.microsoft.com/office/drawing/2014/main" id="{1945DEFB-3FBB-4DA7-901A-6BFB62B48108}"/>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3" name="Text Box 14">
          <a:extLst>
            <a:ext uri="{FF2B5EF4-FFF2-40B4-BE49-F238E27FC236}">
              <a16:creationId xmlns:a16="http://schemas.microsoft.com/office/drawing/2014/main" id="{B2AA2606-3132-435F-9E9B-DBFE604231A3}"/>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44" name="Text Box 16">
          <a:extLst>
            <a:ext uri="{FF2B5EF4-FFF2-40B4-BE49-F238E27FC236}">
              <a16:creationId xmlns:a16="http://schemas.microsoft.com/office/drawing/2014/main" id="{B17C5A11-8C96-4F4B-9FE1-7FC0D57810F1}"/>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45" name="Text Box 17">
          <a:extLst>
            <a:ext uri="{FF2B5EF4-FFF2-40B4-BE49-F238E27FC236}">
              <a16:creationId xmlns:a16="http://schemas.microsoft.com/office/drawing/2014/main" id="{4DD539AF-A8D0-47C6-8AB7-4862A4E0C520}"/>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46" name="Text Box 18">
          <a:extLst>
            <a:ext uri="{FF2B5EF4-FFF2-40B4-BE49-F238E27FC236}">
              <a16:creationId xmlns:a16="http://schemas.microsoft.com/office/drawing/2014/main" id="{E74DA926-F636-4FD0-BE3F-F30F1A7850EE}"/>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47" name="Text Box 32">
          <a:extLst>
            <a:ext uri="{FF2B5EF4-FFF2-40B4-BE49-F238E27FC236}">
              <a16:creationId xmlns:a16="http://schemas.microsoft.com/office/drawing/2014/main" id="{DCDE616D-E5D1-4F5D-9F26-E31B50510C87}"/>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48" name="Text Box 34">
          <a:extLst>
            <a:ext uri="{FF2B5EF4-FFF2-40B4-BE49-F238E27FC236}">
              <a16:creationId xmlns:a16="http://schemas.microsoft.com/office/drawing/2014/main" id="{C23CBC5F-51CC-45C6-A626-80B3AC6DB888}"/>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49" name="Conector de seta reta 9">
          <a:extLst>
            <a:ext uri="{FF2B5EF4-FFF2-40B4-BE49-F238E27FC236}">
              <a16:creationId xmlns:a16="http://schemas.microsoft.com/office/drawing/2014/main" id="{0555887E-FBE3-4870-9DBB-A6E62D49322A}"/>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50" name="Text Box 12">
          <a:extLst>
            <a:ext uri="{FF2B5EF4-FFF2-40B4-BE49-F238E27FC236}">
              <a16:creationId xmlns:a16="http://schemas.microsoft.com/office/drawing/2014/main" id="{3D44B8DA-1474-484D-A03D-A13EBDFB0A72}"/>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1" name="Text Box 13">
          <a:extLst>
            <a:ext uri="{FF2B5EF4-FFF2-40B4-BE49-F238E27FC236}">
              <a16:creationId xmlns:a16="http://schemas.microsoft.com/office/drawing/2014/main" id="{CCDE8CB9-D10D-4364-AB68-BB2C695125B5}"/>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52" name="Text Box 14">
          <a:extLst>
            <a:ext uri="{FF2B5EF4-FFF2-40B4-BE49-F238E27FC236}">
              <a16:creationId xmlns:a16="http://schemas.microsoft.com/office/drawing/2014/main" id="{790249FB-42CE-4360-AC2E-FDAF0849540F}"/>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3" name="Text Box 16">
          <a:extLst>
            <a:ext uri="{FF2B5EF4-FFF2-40B4-BE49-F238E27FC236}">
              <a16:creationId xmlns:a16="http://schemas.microsoft.com/office/drawing/2014/main" id="{3CBF2C92-2D99-4623-8D9F-F162EDF1F46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54" name="Text Box 17">
          <a:extLst>
            <a:ext uri="{FF2B5EF4-FFF2-40B4-BE49-F238E27FC236}">
              <a16:creationId xmlns:a16="http://schemas.microsoft.com/office/drawing/2014/main" id="{0EDD40FC-02DE-4593-915C-06A9FF1F54D8}"/>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55" name="Text Box 18">
          <a:extLst>
            <a:ext uri="{FF2B5EF4-FFF2-40B4-BE49-F238E27FC236}">
              <a16:creationId xmlns:a16="http://schemas.microsoft.com/office/drawing/2014/main" id="{6B598CC4-2500-4C32-9315-2CFB60A4E275}"/>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56" name="Text Box 32">
          <a:extLst>
            <a:ext uri="{FF2B5EF4-FFF2-40B4-BE49-F238E27FC236}">
              <a16:creationId xmlns:a16="http://schemas.microsoft.com/office/drawing/2014/main" id="{DCBE00F5-DFCF-4CB9-8A48-077A23358E0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57" name="Text Box 34">
          <a:extLst>
            <a:ext uri="{FF2B5EF4-FFF2-40B4-BE49-F238E27FC236}">
              <a16:creationId xmlns:a16="http://schemas.microsoft.com/office/drawing/2014/main" id="{7676808A-AEDA-4FE4-82A8-FA6FD410A750}"/>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58" name="Conector de seta reta 9">
          <a:extLst>
            <a:ext uri="{FF2B5EF4-FFF2-40B4-BE49-F238E27FC236}">
              <a16:creationId xmlns:a16="http://schemas.microsoft.com/office/drawing/2014/main" id="{1263DF26-5914-40DC-B3A3-855B70D21C38}"/>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101600</xdr:rowOff>
    </xdr:from>
    <xdr:to>
      <xdr:col>1</xdr:col>
      <xdr:colOff>1962150</xdr:colOff>
      <xdr:row>28</xdr:row>
      <xdr:rowOff>6350</xdr:rowOff>
    </xdr:to>
    <xdr:sp macro="" textlink="">
      <xdr:nvSpPr>
        <xdr:cNvPr id="59" name="Text Box 12">
          <a:extLst>
            <a:ext uri="{FF2B5EF4-FFF2-40B4-BE49-F238E27FC236}">
              <a16:creationId xmlns:a16="http://schemas.microsoft.com/office/drawing/2014/main" id="{971DD9FE-9107-435F-AF15-E2DFF8FEA8A9}"/>
            </a:ext>
          </a:extLst>
        </xdr:cNvPr>
        <xdr:cNvSpPr txBox="1">
          <a:spLocks noChangeArrowheads="1"/>
        </xdr:cNvSpPr>
      </xdr:nvSpPr>
      <xdr:spPr bwMode="auto">
        <a:xfrm>
          <a:off x="792480" y="6842760"/>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60" name="Text Box 13">
          <a:extLst>
            <a:ext uri="{FF2B5EF4-FFF2-40B4-BE49-F238E27FC236}">
              <a16:creationId xmlns:a16="http://schemas.microsoft.com/office/drawing/2014/main" id="{9FCDDA8C-2A84-4B14-AFE5-1BD1E3F93B30}"/>
            </a:ext>
          </a:extLst>
        </xdr:cNvPr>
        <xdr:cNvSpPr txBox="1">
          <a:spLocks noChangeArrowheads="1"/>
        </xdr:cNvSpPr>
      </xdr:nvSpPr>
      <xdr:spPr bwMode="auto">
        <a:xfrm>
          <a:off x="2796539" y="6858000"/>
          <a:ext cx="464820" cy="5334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26</xdr:row>
      <xdr:rowOff>46956</xdr:rowOff>
    </xdr:from>
    <xdr:to>
      <xdr:col>1</xdr:col>
      <xdr:colOff>2971800</xdr:colOff>
      <xdr:row>27</xdr:row>
      <xdr:rowOff>69849</xdr:rowOff>
    </xdr:to>
    <xdr:sp macro="" textlink="">
      <xdr:nvSpPr>
        <xdr:cNvPr id="61" name="Text Box 14">
          <a:extLst>
            <a:ext uri="{FF2B5EF4-FFF2-40B4-BE49-F238E27FC236}">
              <a16:creationId xmlns:a16="http://schemas.microsoft.com/office/drawing/2014/main" id="{77660169-5D9B-4FBC-8E2F-4610F7348368}"/>
            </a:ext>
          </a:extLst>
        </xdr:cNvPr>
        <xdr:cNvSpPr txBox="1">
          <a:spLocks noChangeArrowheads="1"/>
        </xdr:cNvSpPr>
      </xdr:nvSpPr>
      <xdr:spPr bwMode="auto">
        <a:xfrm>
          <a:off x="647700" y="6540466"/>
          <a:ext cx="2583180" cy="27181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62" name="Text Box 16">
          <a:extLst>
            <a:ext uri="{FF2B5EF4-FFF2-40B4-BE49-F238E27FC236}">
              <a16:creationId xmlns:a16="http://schemas.microsoft.com/office/drawing/2014/main" id="{912BE079-17B6-49A5-87EF-83B7BE900D47}"/>
            </a:ext>
          </a:extLst>
        </xdr:cNvPr>
        <xdr:cNvSpPr txBox="1">
          <a:spLocks noChangeArrowheads="1"/>
        </xdr:cNvSpPr>
      </xdr:nvSpPr>
      <xdr:spPr bwMode="auto">
        <a:xfrm>
          <a:off x="60960" y="6553200"/>
          <a:ext cx="563880"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63" name="Text Box 17">
          <a:extLst>
            <a:ext uri="{FF2B5EF4-FFF2-40B4-BE49-F238E27FC236}">
              <a16:creationId xmlns:a16="http://schemas.microsoft.com/office/drawing/2014/main" id="{ED285E00-14EA-4A0C-831A-6EBABBB445E3}"/>
            </a:ext>
          </a:extLst>
        </xdr:cNvPr>
        <xdr:cNvSpPr txBox="1">
          <a:spLocks noChangeArrowheads="1"/>
        </xdr:cNvSpPr>
      </xdr:nvSpPr>
      <xdr:spPr bwMode="auto">
        <a:xfrm>
          <a:off x="76200" y="6880860"/>
          <a:ext cx="701040"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64" name="Text Box 18">
          <a:extLst>
            <a:ext uri="{FF2B5EF4-FFF2-40B4-BE49-F238E27FC236}">
              <a16:creationId xmlns:a16="http://schemas.microsoft.com/office/drawing/2014/main" id="{86552C9E-8724-4434-8A58-04804D9A5701}"/>
            </a:ext>
          </a:extLst>
        </xdr:cNvPr>
        <xdr:cNvSpPr txBox="1">
          <a:spLocks noChangeArrowheads="1"/>
        </xdr:cNvSpPr>
      </xdr:nvSpPr>
      <xdr:spPr bwMode="auto">
        <a:xfrm>
          <a:off x="2275373" y="6881360"/>
          <a:ext cx="498307" cy="4672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65" name="Text Box 32">
          <a:extLst>
            <a:ext uri="{FF2B5EF4-FFF2-40B4-BE49-F238E27FC236}">
              <a16:creationId xmlns:a16="http://schemas.microsoft.com/office/drawing/2014/main" id="{CA93FBFE-40AB-4DB8-84B1-7EA1AF0E9D42}"/>
            </a:ext>
          </a:extLst>
        </xdr:cNvPr>
        <xdr:cNvSpPr txBox="1">
          <a:spLocks noChangeArrowheads="1"/>
        </xdr:cNvSpPr>
      </xdr:nvSpPr>
      <xdr:spPr bwMode="auto">
        <a:xfrm>
          <a:off x="782521" y="6965683"/>
          <a:ext cx="144335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66" name="Text Box 34">
          <a:extLst>
            <a:ext uri="{FF2B5EF4-FFF2-40B4-BE49-F238E27FC236}">
              <a16:creationId xmlns:a16="http://schemas.microsoft.com/office/drawing/2014/main" id="{FB439A2D-8EEE-4706-B9AA-22B67EF19903}"/>
            </a:ext>
          </a:extLst>
        </xdr:cNvPr>
        <xdr:cNvSpPr txBox="1">
          <a:spLocks noChangeArrowheads="1"/>
        </xdr:cNvSpPr>
      </xdr:nvSpPr>
      <xdr:spPr bwMode="auto">
        <a:xfrm>
          <a:off x="100063" y="7005287"/>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28</xdr:row>
      <xdr:rowOff>6183</xdr:rowOff>
    </xdr:from>
    <xdr:to>
      <xdr:col>3</xdr:col>
      <xdr:colOff>277561</xdr:colOff>
      <xdr:row>28</xdr:row>
      <xdr:rowOff>6183</xdr:rowOff>
    </xdr:to>
    <xdr:cxnSp macro="">
      <xdr:nvCxnSpPr>
        <xdr:cNvPr id="67" name="Conector de seta reta 9">
          <a:extLst>
            <a:ext uri="{FF2B5EF4-FFF2-40B4-BE49-F238E27FC236}">
              <a16:creationId xmlns:a16="http://schemas.microsoft.com/office/drawing/2014/main" id="{528955F2-3F5F-45C3-8F48-76050471CF0E}"/>
            </a:ext>
          </a:extLst>
        </xdr:cNvPr>
        <xdr:cNvCxnSpPr/>
      </xdr:nvCxnSpPr>
      <xdr:spPr>
        <a:xfrm>
          <a:off x="4077201" y="6911173"/>
          <a:ext cx="27198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68" name="Text Box 12">
          <a:extLst>
            <a:ext uri="{FF2B5EF4-FFF2-40B4-BE49-F238E27FC236}">
              <a16:creationId xmlns:a16="http://schemas.microsoft.com/office/drawing/2014/main" id="{662ACEE3-7796-4616-99A8-72B046084EE1}"/>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69" name="Text Box 13">
          <a:extLst>
            <a:ext uri="{FF2B5EF4-FFF2-40B4-BE49-F238E27FC236}">
              <a16:creationId xmlns:a16="http://schemas.microsoft.com/office/drawing/2014/main" id="{DD3CC0D6-8C46-4932-9550-25A5BDE49154}"/>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70" name="Text Box 14">
          <a:extLst>
            <a:ext uri="{FF2B5EF4-FFF2-40B4-BE49-F238E27FC236}">
              <a16:creationId xmlns:a16="http://schemas.microsoft.com/office/drawing/2014/main" id="{55F494D1-6CC4-413E-84EB-58F76ED35D88}"/>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71" name="Text Box 16">
          <a:extLst>
            <a:ext uri="{FF2B5EF4-FFF2-40B4-BE49-F238E27FC236}">
              <a16:creationId xmlns:a16="http://schemas.microsoft.com/office/drawing/2014/main" id="{01766BB4-ED63-46E0-AA85-6686E6C3BA7E}"/>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72" name="Text Box 17">
          <a:extLst>
            <a:ext uri="{FF2B5EF4-FFF2-40B4-BE49-F238E27FC236}">
              <a16:creationId xmlns:a16="http://schemas.microsoft.com/office/drawing/2014/main" id="{229CD2EF-2F5E-4AFA-95DB-F8E66A4F7D9B}"/>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3" name="Text Box 18">
          <a:extLst>
            <a:ext uri="{FF2B5EF4-FFF2-40B4-BE49-F238E27FC236}">
              <a16:creationId xmlns:a16="http://schemas.microsoft.com/office/drawing/2014/main" id="{580EBF16-61F5-4AE0-B2A5-2A70B41028B0}"/>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74" name="Text Box 32">
          <a:extLst>
            <a:ext uri="{FF2B5EF4-FFF2-40B4-BE49-F238E27FC236}">
              <a16:creationId xmlns:a16="http://schemas.microsoft.com/office/drawing/2014/main" id="{BA7B8F1E-4A5A-4BF7-87FE-622893D174C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75" name="Text Box 34">
          <a:extLst>
            <a:ext uri="{FF2B5EF4-FFF2-40B4-BE49-F238E27FC236}">
              <a16:creationId xmlns:a16="http://schemas.microsoft.com/office/drawing/2014/main" id="{9BF22CE6-758E-4BE6-A4FB-47DC2655D60B}"/>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76" name="Conector de seta reta 9">
          <a:extLst>
            <a:ext uri="{FF2B5EF4-FFF2-40B4-BE49-F238E27FC236}">
              <a16:creationId xmlns:a16="http://schemas.microsoft.com/office/drawing/2014/main" id="{D5C4EF9A-871C-4A10-8FE0-C4AA6C5CC11B}"/>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77" name="Text Box 12">
          <a:extLst>
            <a:ext uri="{FF2B5EF4-FFF2-40B4-BE49-F238E27FC236}">
              <a16:creationId xmlns:a16="http://schemas.microsoft.com/office/drawing/2014/main" id="{53422D37-52D7-4391-9319-A829BD26A726}"/>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78" name="Text Box 13">
          <a:extLst>
            <a:ext uri="{FF2B5EF4-FFF2-40B4-BE49-F238E27FC236}">
              <a16:creationId xmlns:a16="http://schemas.microsoft.com/office/drawing/2014/main" id="{CA92A385-38AD-4EC3-A74F-E36A10F97C28}"/>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79" name="Text Box 14">
          <a:extLst>
            <a:ext uri="{FF2B5EF4-FFF2-40B4-BE49-F238E27FC236}">
              <a16:creationId xmlns:a16="http://schemas.microsoft.com/office/drawing/2014/main" id="{A67FA6DB-1D7A-485F-AB64-516959E3A84D}"/>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80" name="Text Box 16">
          <a:extLst>
            <a:ext uri="{FF2B5EF4-FFF2-40B4-BE49-F238E27FC236}">
              <a16:creationId xmlns:a16="http://schemas.microsoft.com/office/drawing/2014/main" id="{7996E7DC-925D-4B0A-8BBC-700AD564BEF7}"/>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81" name="Text Box 17">
          <a:extLst>
            <a:ext uri="{FF2B5EF4-FFF2-40B4-BE49-F238E27FC236}">
              <a16:creationId xmlns:a16="http://schemas.microsoft.com/office/drawing/2014/main" id="{B7538858-7A98-42B7-8473-5446DE98B938}"/>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82" name="Text Box 18">
          <a:extLst>
            <a:ext uri="{FF2B5EF4-FFF2-40B4-BE49-F238E27FC236}">
              <a16:creationId xmlns:a16="http://schemas.microsoft.com/office/drawing/2014/main" id="{FCC482B0-C307-4676-A463-FB47194FE63D}"/>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3" name="Text Box 32">
          <a:extLst>
            <a:ext uri="{FF2B5EF4-FFF2-40B4-BE49-F238E27FC236}">
              <a16:creationId xmlns:a16="http://schemas.microsoft.com/office/drawing/2014/main" id="{764BA3FF-B915-4664-834B-BAF20A88296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84" name="Text Box 34">
          <a:extLst>
            <a:ext uri="{FF2B5EF4-FFF2-40B4-BE49-F238E27FC236}">
              <a16:creationId xmlns:a16="http://schemas.microsoft.com/office/drawing/2014/main" id="{3ED2CE14-629A-4012-9702-09EA07FE61D2}"/>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85" name="Conector de seta reta 9">
          <a:extLst>
            <a:ext uri="{FF2B5EF4-FFF2-40B4-BE49-F238E27FC236}">
              <a16:creationId xmlns:a16="http://schemas.microsoft.com/office/drawing/2014/main" id="{8E945C5E-1191-451F-B541-13D8C3085651}"/>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hyperlink" Target="mailto:contato@rpvdaamazonia.com.br" TargetMode="External"/><Relationship Id="rId2" Type="http://schemas.openxmlformats.org/officeDocument/2006/relationships/hyperlink" Target="http://www.amazon.com.br/" TargetMode="External"/><Relationship Id="rId1" Type="http://schemas.openxmlformats.org/officeDocument/2006/relationships/hyperlink" Target="http://www.magazineluiza.com.br/" TargetMode="External"/><Relationship Id="rId5" Type="http://schemas.openxmlformats.org/officeDocument/2006/relationships/drawing" Target="../drawings/drawing5.xml"/><Relationship Id="rId4"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hyperlink" Target="http://www.lojadomecanico.com.br/" TargetMode="External"/><Relationship Id="rId2" Type="http://schemas.openxmlformats.org/officeDocument/2006/relationships/hyperlink" Target="http://www.magazineluiza.com.br/" TargetMode="External"/><Relationship Id="rId1" Type="http://schemas.openxmlformats.org/officeDocument/2006/relationships/hyperlink" Target="http://www.amazon.com/" TargetMode="External"/><Relationship Id="rId5" Type="http://schemas.openxmlformats.org/officeDocument/2006/relationships/drawing" Target="../drawings/drawing6.xml"/><Relationship Id="rId4"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www.mercadolivre.com.br/" TargetMode="External"/><Relationship Id="rId7" Type="http://schemas.openxmlformats.org/officeDocument/2006/relationships/drawing" Target="../drawings/drawing1.xml"/><Relationship Id="rId2" Type="http://schemas.openxmlformats.org/officeDocument/2006/relationships/hyperlink" Target="http://www.mhuniformes.com.br/" TargetMode="External"/><Relationship Id="rId1" Type="http://schemas.openxmlformats.org/officeDocument/2006/relationships/hyperlink" Target="http://www.hmloja.com.br/" TargetMode="External"/><Relationship Id="rId6" Type="http://schemas.openxmlformats.org/officeDocument/2006/relationships/printerSettings" Target="../printerSettings/printerSettings4.bin"/><Relationship Id="rId5" Type="http://schemas.openxmlformats.org/officeDocument/2006/relationships/hyperlink" Target="http://www.amazonepi.com.br/" TargetMode="External"/><Relationship Id="rId4" Type="http://schemas.openxmlformats.org/officeDocument/2006/relationships/hyperlink" Target="http://www.carrefour.com.br/"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hyperlink" Target="mailto:contato@rpvdaamazonia.com.br" TargetMode="External"/><Relationship Id="rId2" Type="http://schemas.openxmlformats.org/officeDocument/2006/relationships/hyperlink" Target="http://www.amazon.com.br/" TargetMode="External"/><Relationship Id="rId1" Type="http://schemas.openxmlformats.org/officeDocument/2006/relationships/hyperlink" Target="http://www.magazineluiza.com.br/" TargetMode="External"/><Relationship Id="rId5" Type="http://schemas.openxmlformats.org/officeDocument/2006/relationships/drawing" Target="../drawings/drawing3.xml"/><Relationship Id="rId4"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hyperlink" Target="http://www.lojadomecanico.com.br/" TargetMode="External"/><Relationship Id="rId2" Type="http://schemas.openxmlformats.org/officeDocument/2006/relationships/hyperlink" Target="http://www.magazineluiza.com.br/" TargetMode="External"/><Relationship Id="rId1" Type="http://schemas.openxmlformats.org/officeDocument/2006/relationships/hyperlink" Target="http://www.amazon.com/" TargetMode="External"/><Relationship Id="rId5" Type="http://schemas.openxmlformats.org/officeDocument/2006/relationships/drawing" Target="../drawings/drawing4.xm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61" t="s">
        <v>0</v>
      </c>
      <c r="B2" s="362"/>
      <c r="C2" s="363"/>
      <c r="F2" s="361" t="s">
        <v>1</v>
      </c>
      <c r="G2" s="362"/>
      <c r="H2" s="363"/>
    </row>
    <row r="4" spans="1:8" ht="13" x14ac:dyDescent="0.3">
      <c r="A4" s="10" t="s">
        <v>2</v>
      </c>
      <c r="F4" s="10" t="s">
        <v>2</v>
      </c>
    </row>
    <row r="5" spans="1:8" x14ac:dyDescent="0.25">
      <c r="A5" t="s">
        <v>3</v>
      </c>
      <c r="C5" s="7">
        <f>'Item 1 - Servente'!I45</f>
        <v>1358</v>
      </c>
      <c r="F5" t="s">
        <v>3</v>
      </c>
      <c r="H5" s="7">
        <f>'Item 1 - Servente'!I45</f>
        <v>1358</v>
      </c>
    </row>
    <row r="6" spans="1:8" x14ac:dyDescent="0.25">
      <c r="A6" t="s">
        <v>4</v>
      </c>
      <c r="C6" s="7">
        <f>'Item 1 - Servente'!I54</f>
        <v>277.48466666666661</v>
      </c>
      <c r="F6" t="s">
        <v>4</v>
      </c>
      <c r="H6" s="7">
        <f>'Item 1 - Servente'!I54</f>
        <v>277.48466666666661</v>
      </c>
    </row>
    <row r="7" spans="1:8" ht="13" x14ac:dyDescent="0.3">
      <c r="A7" s="10" t="s">
        <v>5</v>
      </c>
      <c r="C7" s="4">
        <f>SUM(C5:C6)</f>
        <v>1635.4846666666667</v>
      </c>
      <c r="F7" s="10" t="s">
        <v>5</v>
      </c>
      <c r="H7" s="4">
        <f>SUM(H5:H6)</f>
        <v>1635.4846666666667</v>
      </c>
    </row>
    <row r="9" spans="1:8" ht="13" x14ac:dyDescent="0.3">
      <c r="A9" s="10" t="s">
        <v>6</v>
      </c>
      <c r="C9" s="62">
        <f>(SUM('Item 1 - Servente'!H67:H73))</f>
        <v>0.28800000000000003</v>
      </c>
      <c r="F9" s="10" t="s">
        <v>6</v>
      </c>
      <c r="H9" s="62">
        <f>'Item 1 - Servente'!H74</f>
        <v>0.08</v>
      </c>
    </row>
    <row r="10" spans="1:8" ht="13" thickBot="1" x14ac:dyDescent="0.3"/>
    <row r="11" spans="1:8" ht="13.5" thickBot="1" x14ac:dyDescent="0.35">
      <c r="A11" s="63" t="s">
        <v>7</v>
      </c>
      <c r="B11" s="64"/>
      <c r="C11" s="65">
        <f>C7*C9</f>
        <v>471.01958400000007</v>
      </c>
      <c r="F11" s="63" t="s">
        <v>8</v>
      </c>
      <c r="G11" s="64"/>
      <c r="H11" s="65">
        <f>H7*H9</f>
        <v>130.83877333333334</v>
      </c>
    </row>
    <row r="13" spans="1:8" ht="13" thickBot="1" x14ac:dyDescent="0.3"/>
    <row r="14" spans="1:8" ht="13.5" thickBot="1" x14ac:dyDescent="0.3">
      <c r="C14" s="358" t="s">
        <v>9</v>
      </c>
      <c r="D14" s="359"/>
      <c r="E14" s="359"/>
      <c r="F14" s="360"/>
    </row>
    <row r="16" spans="1:8" x14ac:dyDescent="0.25">
      <c r="C16" t="str">
        <f>A11</f>
        <v>Valor GPS</v>
      </c>
      <c r="F16" s="7">
        <f>C11</f>
        <v>471.01958400000007</v>
      </c>
    </row>
    <row r="17" spans="3:8" x14ac:dyDescent="0.25">
      <c r="C17" t="str">
        <f>F11</f>
        <v>Valor FGTS</v>
      </c>
      <c r="F17" s="7">
        <f>H11</f>
        <v>130.83877333333334</v>
      </c>
    </row>
    <row r="19" spans="3:8" ht="13" x14ac:dyDescent="0.3">
      <c r="C19" s="10" t="s">
        <v>10</v>
      </c>
      <c r="F19" s="104">
        <f>C9+H9</f>
        <v>0.36800000000000005</v>
      </c>
      <c r="G19" s="10"/>
      <c r="H19" s="87"/>
    </row>
    <row r="20" spans="3:8" ht="13" thickBot="1" x14ac:dyDescent="0.3"/>
    <row r="21" spans="3:8" ht="13.5" thickBot="1" x14ac:dyDescent="0.35">
      <c r="C21" s="75" t="s">
        <v>11</v>
      </c>
      <c r="D21" s="88"/>
      <c r="E21" s="88"/>
      <c r="F21" s="89">
        <f>SUM(F16:F18)</f>
        <v>601.8583573333334</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444</v>
      </c>
      <c r="B1" s="676" t="s">
        <v>445</v>
      </c>
      <c r="C1" s="676"/>
      <c r="D1" s="676"/>
      <c r="E1" s="676"/>
      <c r="F1" s="676"/>
      <c r="G1" s="676"/>
      <c r="H1" s="12">
        <f>'Item 1 - Servente'!H155+'Item 1 - Servente'!H156+'Item 1 - Servente'!H157</f>
        <v>0.14250000000000002</v>
      </c>
      <c r="I1" s="13"/>
    </row>
    <row r="2" spans="1:9" ht="13" x14ac:dyDescent="0.3">
      <c r="A2" s="14"/>
      <c r="B2" s="677">
        <v>100</v>
      </c>
      <c r="C2" s="677"/>
      <c r="D2" s="677"/>
      <c r="E2" s="677"/>
      <c r="F2" s="677"/>
      <c r="G2" s="677"/>
      <c r="H2" s="15"/>
      <c r="I2" s="16"/>
    </row>
    <row r="3" spans="1:9" ht="13" x14ac:dyDescent="0.3">
      <c r="A3" s="17"/>
      <c r="B3" s="34"/>
      <c r="C3" s="34"/>
      <c r="D3" s="34"/>
      <c r="E3" s="34"/>
      <c r="F3" s="34"/>
      <c r="G3" s="34"/>
      <c r="H3" s="15"/>
      <c r="I3" s="16"/>
    </row>
    <row r="4" spans="1:9" ht="13" x14ac:dyDescent="0.3">
      <c r="A4" s="14" t="s">
        <v>446</v>
      </c>
      <c r="B4" s="677" t="s">
        <v>447</v>
      </c>
      <c r="C4" s="677"/>
      <c r="D4" s="677"/>
      <c r="E4" s="677"/>
      <c r="F4" s="677"/>
      <c r="G4" s="677"/>
      <c r="H4" s="15"/>
      <c r="I4" s="16">
        <f>'Item 1 - Servente'!I152+'Item 1 - Servente'!I153+'Item 1 - Servente'!I170</f>
        <v>4348.8430844028371</v>
      </c>
    </row>
    <row r="5" spans="1:9" ht="13" x14ac:dyDescent="0.3">
      <c r="A5" s="14"/>
      <c r="B5" s="34"/>
      <c r="C5" s="34"/>
      <c r="D5" s="34"/>
      <c r="E5" s="34"/>
      <c r="F5" s="34"/>
      <c r="G5" s="34"/>
      <c r="H5" s="15"/>
      <c r="I5" s="16"/>
    </row>
    <row r="6" spans="1:9" ht="13" x14ac:dyDescent="0.3">
      <c r="A6" s="14" t="s">
        <v>448</v>
      </c>
      <c r="B6" s="677" t="s">
        <v>449</v>
      </c>
      <c r="C6" s="677"/>
      <c r="D6" s="677"/>
      <c r="E6" s="677"/>
      <c r="F6" s="677"/>
      <c r="G6" s="677"/>
      <c r="H6" s="15"/>
      <c r="I6" s="16">
        <f>I4/(1-H1)</f>
        <v>5071.5371246680324</v>
      </c>
    </row>
    <row r="7" spans="1:9" ht="13" x14ac:dyDescent="0.3">
      <c r="A7" s="14"/>
      <c r="B7" s="34"/>
      <c r="C7" s="34"/>
      <c r="D7" s="34"/>
      <c r="E7" s="34"/>
      <c r="F7" s="34"/>
      <c r="G7" s="34"/>
      <c r="H7" s="15"/>
      <c r="I7" s="16"/>
    </row>
    <row r="8" spans="1:9" ht="13" x14ac:dyDescent="0.3">
      <c r="A8" s="18"/>
      <c r="B8" s="678" t="s">
        <v>450</v>
      </c>
      <c r="C8" s="678"/>
      <c r="D8" s="678"/>
      <c r="E8" s="678"/>
      <c r="F8" s="678"/>
      <c r="G8" s="678"/>
      <c r="H8" s="19"/>
      <c r="I8" s="20">
        <f>I6-I4</f>
        <v>722.69404026519533</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61" t="s">
        <v>451</v>
      </c>
      <c r="B1" s="362"/>
      <c r="C1" s="362"/>
      <c r="D1" s="362"/>
      <c r="E1" s="362"/>
      <c r="F1" s="362"/>
      <c r="G1" s="362"/>
      <c r="H1" s="362"/>
      <c r="I1" s="363"/>
    </row>
    <row r="3" spans="1:16" ht="13" x14ac:dyDescent="0.3">
      <c r="A3" s="80" t="s">
        <v>452</v>
      </c>
    </row>
    <row r="5" spans="1:16" ht="13" x14ac:dyDescent="0.3">
      <c r="A5" s="10" t="s">
        <v>2</v>
      </c>
      <c r="B5" s="10"/>
    </row>
    <row r="7" spans="1:16" x14ac:dyDescent="0.25">
      <c r="A7" t="s">
        <v>453</v>
      </c>
      <c r="D7" s="7">
        <f>'Item 1 - Servente'!I45</f>
        <v>1358</v>
      </c>
    </row>
    <row r="8" spans="1:16" x14ac:dyDescent="0.25">
      <c r="A8" t="s">
        <v>454</v>
      </c>
      <c r="D8" s="7">
        <f>'Item 1 - Servente'!I102</f>
        <v>1472.4463658666668</v>
      </c>
    </row>
    <row r="9" spans="1:16" x14ac:dyDescent="0.25">
      <c r="A9" t="s">
        <v>455</v>
      </c>
      <c r="D9" s="7">
        <f>'Item 1 - Servente'!I112</f>
        <v>96.52012160000001</v>
      </c>
    </row>
    <row r="10" spans="1:16" x14ac:dyDescent="0.25">
      <c r="D10" s="7"/>
    </row>
    <row r="11" spans="1:16" ht="13" x14ac:dyDescent="0.3">
      <c r="A11" s="10" t="s">
        <v>456</v>
      </c>
      <c r="B11" s="10"/>
      <c r="C11" s="10"/>
      <c r="D11" s="4">
        <f>SUM(D7:D10)</f>
        <v>2926.9664874666669</v>
      </c>
    </row>
    <row r="12" spans="1:16" ht="13" thickBot="1" x14ac:dyDescent="0.3"/>
    <row r="13" spans="1:16" ht="13" thickBot="1" x14ac:dyDescent="0.3">
      <c r="A13" s="82" t="s">
        <v>457</v>
      </c>
      <c r="B13" s="76"/>
      <c r="C13" s="76"/>
      <c r="D13" s="77">
        <v>30</v>
      </c>
      <c r="F13" s="679"/>
      <c r="G13" s="679"/>
      <c r="H13" s="679"/>
      <c r="I13" s="679"/>
      <c r="J13" s="679"/>
      <c r="K13" s="679"/>
      <c r="L13" s="679"/>
      <c r="M13" s="679"/>
    </row>
    <row r="14" spans="1:16" ht="13" thickBot="1" x14ac:dyDescent="0.3"/>
    <row r="15" spans="1:16" ht="13.5" thickBot="1" x14ac:dyDescent="0.35">
      <c r="A15" s="63" t="s">
        <v>458</v>
      </c>
      <c r="B15" s="81"/>
      <c r="C15" s="81"/>
      <c r="D15" s="65">
        <f>D11/D13</f>
        <v>97.565549582222232</v>
      </c>
      <c r="P15" s="10" t="s">
        <v>399</v>
      </c>
    </row>
    <row r="16" spans="1:16" ht="13" thickBot="1" x14ac:dyDescent="0.3"/>
    <row r="17" spans="1:17" ht="13.5" thickBot="1" x14ac:dyDescent="0.3">
      <c r="A17" s="82" t="s">
        <v>459</v>
      </c>
      <c r="B17" s="76"/>
      <c r="C17" s="76"/>
      <c r="D17" s="76"/>
      <c r="E17" s="76"/>
      <c r="F17" s="76"/>
      <c r="G17" s="76"/>
      <c r="H17" s="76"/>
      <c r="I17" s="160">
        <f>P17</f>
        <v>20.9589</v>
      </c>
      <c r="P17" s="143">
        <v>20.9589</v>
      </c>
      <c r="Q17" t="s">
        <v>460</v>
      </c>
    </row>
    <row r="18" spans="1:17" ht="13" thickBot="1" x14ac:dyDescent="0.3">
      <c r="P18" s="144">
        <v>1</v>
      </c>
      <c r="Q18" t="s">
        <v>461</v>
      </c>
    </row>
    <row r="19" spans="1:17" ht="13.5" thickBot="1" x14ac:dyDescent="0.3">
      <c r="A19" s="82" t="s">
        <v>462</v>
      </c>
      <c r="B19" s="76"/>
      <c r="C19" s="76"/>
      <c r="D19" s="76"/>
      <c r="E19" s="76"/>
      <c r="F19" s="76"/>
      <c r="G19" s="76"/>
      <c r="H19" s="76"/>
      <c r="I19" s="160">
        <f>P18+SUM(P21:P26)+P29</f>
        <v>4.8740000000000006</v>
      </c>
      <c r="P19" s="144">
        <v>0</v>
      </c>
      <c r="Q19" t="s">
        <v>463</v>
      </c>
    </row>
    <row r="20" spans="1:17" ht="13.5" thickBot="1" x14ac:dyDescent="0.3">
      <c r="P20" s="145">
        <v>0.96589999999999998</v>
      </c>
      <c r="Q20" t="s">
        <v>464</v>
      </c>
    </row>
    <row r="21" spans="1:17" ht="13.5" thickBot="1" x14ac:dyDescent="0.3">
      <c r="A21" s="82" t="s">
        <v>465</v>
      </c>
      <c r="B21" s="76"/>
      <c r="C21" s="76"/>
      <c r="D21" s="76"/>
      <c r="E21" s="76"/>
      <c r="F21" s="76"/>
      <c r="G21" s="76"/>
      <c r="H21" s="76"/>
      <c r="I21" s="160">
        <f>P27</f>
        <v>0.19969999999999999</v>
      </c>
      <c r="P21" s="144">
        <v>3.4931999999999999</v>
      </c>
      <c r="Q21" t="s">
        <v>466</v>
      </c>
    </row>
    <row r="22" spans="1:17" ht="13" thickBot="1" x14ac:dyDescent="0.3">
      <c r="P22" s="144">
        <v>0.26879999999999998</v>
      </c>
      <c r="Q22" t="s">
        <v>467</v>
      </c>
    </row>
    <row r="23" spans="1:17" ht="13.5" thickBot="1" x14ac:dyDescent="0.3">
      <c r="A23" s="82" t="s">
        <v>468</v>
      </c>
      <c r="B23" s="76"/>
      <c r="C23" s="76"/>
      <c r="D23" s="76"/>
      <c r="E23" s="76"/>
      <c r="F23" s="76"/>
      <c r="G23" s="76"/>
      <c r="H23" s="76"/>
      <c r="I23" s="160">
        <f>P20</f>
        <v>0.96589999999999998</v>
      </c>
      <c r="P23" s="144">
        <v>4.2700000000000002E-2</v>
      </c>
      <c r="Q23" t="s">
        <v>469</v>
      </c>
    </row>
    <row r="24" spans="1:17" ht="13" thickBot="1" x14ac:dyDescent="0.3">
      <c r="P24" s="144">
        <v>3.5499999999999997E-2</v>
      </c>
      <c r="Q24" t="s">
        <v>470</v>
      </c>
    </row>
    <row r="25" spans="1:17" ht="13.5" thickBot="1" x14ac:dyDescent="0.3">
      <c r="A25" s="82" t="s">
        <v>471</v>
      </c>
      <c r="B25" s="76"/>
      <c r="C25" s="76"/>
      <c r="D25" s="76"/>
      <c r="E25" s="76"/>
      <c r="F25" s="76"/>
      <c r="G25" s="76"/>
      <c r="H25" s="76"/>
      <c r="I25" s="160">
        <f>P28</f>
        <v>2.4752999999999998</v>
      </c>
      <c r="P25" s="144">
        <v>0.02</v>
      </c>
      <c r="Q25" t="s">
        <v>472</v>
      </c>
    </row>
    <row r="26" spans="1:17" ht="13" thickBot="1" x14ac:dyDescent="0.3">
      <c r="P26" s="144">
        <v>4.0000000000000001E-3</v>
      </c>
      <c r="Q26" t="s">
        <v>473</v>
      </c>
    </row>
    <row r="27" spans="1:17" ht="13.5" thickBot="1" x14ac:dyDescent="0.3">
      <c r="I27" s="82" t="s">
        <v>474</v>
      </c>
      <c r="J27" s="118">
        <f>SUM(I17:I25)</f>
        <v>29.473800000000004</v>
      </c>
      <c r="P27" s="145">
        <v>0.19969999999999999</v>
      </c>
      <c r="Q27" t="s">
        <v>475</v>
      </c>
    </row>
    <row r="28" spans="1:17" ht="13.5" thickBot="1" x14ac:dyDescent="0.3">
      <c r="A28" s="82" t="s">
        <v>476</v>
      </c>
      <c r="B28" s="76"/>
      <c r="C28" s="76"/>
      <c r="D28" s="76"/>
      <c r="E28" s="78">
        <f>D15*I17/12</f>
        <v>170.4055497615698</v>
      </c>
      <c r="P28" s="145">
        <v>2.4752999999999998</v>
      </c>
      <c r="Q28" t="s">
        <v>477</v>
      </c>
    </row>
    <row r="29" spans="1:17" ht="13" thickBot="1" x14ac:dyDescent="0.3">
      <c r="P29" s="146">
        <v>9.7999999999999997E-3</v>
      </c>
      <c r="Q29" t="s">
        <v>478</v>
      </c>
    </row>
    <row r="30" spans="1:17" ht="13.5" thickBot="1" x14ac:dyDescent="0.3">
      <c r="A30" s="82" t="s">
        <v>479</v>
      </c>
      <c r="B30" s="76"/>
      <c r="C30" s="76"/>
      <c r="D30" s="76"/>
      <c r="E30" s="78">
        <f>D15*I19/12</f>
        <v>39.627874055312603</v>
      </c>
    </row>
    <row r="31" spans="1:17" ht="13.5" thickBot="1" x14ac:dyDescent="0.35">
      <c r="P31" s="147">
        <f>SUM(P17:P29)</f>
        <v>29.473799999999997</v>
      </c>
      <c r="Q31" s="36" t="s">
        <v>480</v>
      </c>
    </row>
    <row r="32" spans="1:17" ht="13.5" thickBot="1" x14ac:dyDescent="0.3">
      <c r="A32" s="82" t="s">
        <v>481</v>
      </c>
      <c r="B32" s="76"/>
      <c r="C32" s="76"/>
      <c r="D32" s="76"/>
      <c r="E32" s="78">
        <f>D15*I21/12</f>
        <v>1.6236533542974814</v>
      </c>
    </row>
    <row r="33" spans="1:16" ht="13" thickBot="1" x14ac:dyDescent="0.3"/>
    <row r="34" spans="1:16" ht="13.5" thickBot="1" x14ac:dyDescent="0.3">
      <c r="A34" s="82" t="s">
        <v>482</v>
      </c>
      <c r="B34" s="76"/>
      <c r="C34" s="76"/>
      <c r="D34" s="76"/>
      <c r="E34" s="78">
        <f>D15*I23/12</f>
        <v>7.8532136951223706</v>
      </c>
      <c r="P34" s="117"/>
    </row>
    <row r="35" spans="1:16" ht="13" thickBot="1" x14ac:dyDescent="0.3"/>
    <row r="36" spans="1:16" ht="13.5" thickBot="1" x14ac:dyDescent="0.3">
      <c r="A36" s="82" t="s">
        <v>483</v>
      </c>
      <c r="B36" s="76"/>
      <c r="C36" s="76"/>
      <c r="D36" s="76"/>
      <c r="E36" s="78">
        <f>D15*I25/12</f>
        <v>20.12533374007289</v>
      </c>
    </row>
    <row r="37" spans="1:16" ht="13" thickBot="1" x14ac:dyDescent="0.3"/>
    <row r="38" spans="1:16" ht="13.5" thickBot="1" x14ac:dyDescent="0.3">
      <c r="C38" s="680" t="s">
        <v>484</v>
      </c>
      <c r="D38" s="681"/>
      <c r="E38" s="681"/>
      <c r="F38" s="681"/>
      <c r="G38" s="681"/>
      <c r="H38" s="681"/>
      <c r="I38" s="682"/>
      <c r="J38" s="78">
        <f>SUM(E28:E36)</f>
        <v>239.63562460637519</v>
      </c>
    </row>
    <row r="41" spans="1:16" ht="13" thickBot="1" x14ac:dyDescent="0.3"/>
    <row r="42" spans="1:16" ht="13.5" thickBot="1" x14ac:dyDescent="0.3">
      <c r="A42" s="683" t="s">
        <v>485</v>
      </c>
      <c r="B42" s="684"/>
      <c r="C42" s="684"/>
      <c r="D42" s="685"/>
      <c r="E42" s="148"/>
      <c r="F42" s="148"/>
      <c r="G42" s="148"/>
      <c r="H42" s="52"/>
      <c r="I42" s="52"/>
    </row>
    <row r="43" spans="1:16" x14ac:dyDescent="0.25">
      <c r="A43" s="149"/>
      <c r="B43" s="149"/>
      <c r="C43" s="149"/>
      <c r="D43" s="149"/>
      <c r="E43" s="149"/>
      <c r="F43" s="149"/>
      <c r="G43" s="149"/>
    </row>
    <row r="44" spans="1:16" ht="13" x14ac:dyDescent="0.3">
      <c r="A44" s="150" t="s">
        <v>2</v>
      </c>
      <c r="B44" s="150"/>
      <c r="C44" s="149"/>
      <c r="D44" s="149"/>
      <c r="E44" s="149"/>
      <c r="F44" s="149"/>
      <c r="G44" s="149"/>
    </row>
    <row r="45" spans="1:16" x14ac:dyDescent="0.25">
      <c r="A45" s="149"/>
      <c r="B45" s="149"/>
      <c r="C45" s="149"/>
      <c r="D45" s="149"/>
      <c r="E45" s="149"/>
      <c r="F45" s="149"/>
      <c r="G45" s="149"/>
    </row>
    <row r="46" spans="1:16" x14ac:dyDescent="0.25">
      <c r="A46" s="149" t="s">
        <v>453</v>
      </c>
      <c r="B46" s="149"/>
      <c r="C46" s="149"/>
      <c r="D46" s="151">
        <f>'Item 1 - Servente'!I45</f>
        <v>1358</v>
      </c>
      <c r="E46" s="149"/>
      <c r="F46" s="149"/>
      <c r="G46" s="149"/>
    </row>
    <row r="47" spans="1:16" x14ac:dyDescent="0.25">
      <c r="A47" s="149" t="s">
        <v>454</v>
      </c>
      <c r="B47" s="149"/>
      <c r="C47" s="149"/>
      <c r="D47" s="151">
        <f>'Item 1 - Servente'!I102</f>
        <v>1472.4463658666668</v>
      </c>
      <c r="E47" s="149"/>
      <c r="F47" s="149"/>
      <c r="G47" s="149"/>
    </row>
    <row r="48" spans="1:16" x14ac:dyDescent="0.25">
      <c r="A48" s="149" t="s">
        <v>455</v>
      </c>
      <c r="B48" s="149"/>
      <c r="C48" s="149"/>
      <c r="D48" s="151">
        <f>'Item 1 - Servente'!I112</f>
        <v>96.52012160000001</v>
      </c>
      <c r="E48" s="149"/>
      <c r="F48" s="149"/>
      <c r="G48" s="149"/>
    </row>
    <row r="49" spans="1:10" x14ac:dyDescent="0.25">
      <c r="A49" s="149"/>
      <c r="B49" s="149"/>
      <c r="C49" s="149"/>
      <c r="D49" s="151"/>
      <c r="E49" s="149"/>
      <c r="F49" s="149"/>
      <c r="G49" s="149"/>
    </row>
    <row r="50" spans="1:10" ht="13" x14ac:dyDescent="0.3">
      <c r="A50" s="150" t="s">
        <v>456</v>
      </c>
      <c r="B50" s="150"/>
      <c r="C50" s="150"/>
      <c r="D50" s="152">
        <f>SUM(D46:D49)</f>
        <v>2926.9664874666669</v>
      </c>
      <c r="E50" s="149"/>
      <c r="F50" s="149"/>
      <c r="G50" s="149"/>
    </row>
    <row r="51" spans="1:10" ht="13" thickBot="1" x14ac:dyDescent="0.3">
      <c r="A51" s="149"/>
      <c r="B51" s="149"/>
      <c r="C51" s="149"/>
      <c r="D51" s="149"/>
      <c r="E51" s="149"/>
      <c r="F51" s="149"/>
      <c r="G51" s="149"/>
    </row>
    <row r="52" spans="1:10" ht="13" thickBot="1" x14ac:dyDescent="0.3">
      <c r="A52" s="153" t="s">
        <v>486</v>
      </c>
      <c r="B52" s="154"/>
      <c r="C52" s="154"/>
      <c r="D52" s="155">
        <v>220</v>
      </c>
      <c r="E52" s="156" t="s">
        <v>487</v>
      </c>
      <c r="F52" s="149" t="s">
        <v>488</v>
      </c>
      <c r="G52" s="149"/>
    </row>
    <row r="53" spans="1:10" ht="13" thickBot="1" x14ac:dyDescent="0.3">
      <c r="A53" s="149"/>
      <c r="B53" s="149"/>
      <c r="C53" s="149"/>
      <c r="D53" s="149"/>
      <c r="E53" s="149"/>
      <c r="F53" s="149"/>
      <c r="G53" s="149"/>
    </row>
    <row r="54" spans="1:10" ht="13.5" thickBot="1" x14ac:dyDescent="0.35">
      <c r="A54" s="157" t="s">
        <v>489</v>
      </c>
      <c r="B54" s="158"/>
      <c r="C54" s="158"/>
      <c r="D54" s="159">
        <f>D50/D52</f>
        <v>13.304393124848486</v>
      </c>
      <c r="E54" s="149"/>
      <c r="F54" s="149"/>
      <c r="G54" s="149"/>
    </row>
    <row r="55" spans="1:10" ht="13" thickBot="1" x14ac:dyDescent="0.3">
      <c r="A55" s="149"/>
      <c r="B55" s="149"/>
      <c r="C55" s="149"/>
      <c r="D55" s="149"/>
      <c r="E55" s="149"/>
      <c r="F55" s="149"/>
      <c r="G55" s="149"/>
    </row>
    <row r="56" spans="1:10" ht="13" thickBot="1" x14ac:dyDescent="0.3">
      <c r="A56" s="153" t="s">
        <v>490</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491</v>
      </c>
      <c r="B58" s="158"/>
      <c r="C58" s="158"/>
      <c r="D58" s="159">
        <f>D54*D56</f>
        <v>199.56589687272731</v>
      </c>
      <c r="E58" s="149"/>
      <c r="F58" s="149"/>
      <c r="G58" s="149"/>
    </row>
    <row r="62" spans="1:10" x14ac:dyDescent="0.25">
      <c r="A62" s="580" t="s">
        <v>492</v>
      </c>
      <c r="B62" s="580"/>
      <c r="C62" s="580"/>
      <c r="D62" s="580"/>
      <c r="E62" s="580"/>
      <c r="F62" s="580"/>
      <c r="G62" s="580"/>
      <c r="H62" s="580"/>
      <c r="I62" s="580"/>
      <c r="J62" s="580"/>
    </row>
    <row r="63" spans="1:10" x14ac:dyDescent="0.25">
      <c r="A63" s="580"/>
      <c r="B63" s="580"/>
      <c r="C63" s="580"/>
      <c r="D63" s="580"/>
      <c r="E63" s="580"/>
      <c r="F63" s="580"/>
      <c r="G63" s="580"/>
      <c r="H63" s="580"/>
      <c r="I63" s="580"/>
      <c r="J63" s="580"/>
    </row>
    <row r="64" spans="1:10" x14ac:dyDescent="0.25">
      <c r="A64" s="580"/>
      <c r="B64" s="580"/>
      <c r="C64" s="580"/>
      <c r="D64" s="580"/>
      <c r="E64" s="580"/>
      <c r="F64" s="580"/>
      <c r="G64" s="580"/>
      <c r="H64" s="580"/>
      <c r="I64" s="580"/>
      <c r="J64" s="580"/>
    </row>
    <row r="65" spans="1:10" x14ac:dyDescent="0.25">
      <c r="A65" s="580"/>
      <c r="B65" s="580"/>
      <c r="C65" s="580"/>
      <c r="D65" s="580"/>
      <c r="E65" s="580"/>
      <c r="F65" s="580"/>
      <c r="G65" s="580"/>
      <c r="H65" s="580"/>
      <c r="I65" s="580"/>
      <c r="J65" s="580"/>
    </row>
    <row r="66" spans="1:10" x14ac:dyDescent="0.25">
      <c r="A66" s="580"/>
      <c r="B66" s="580"/>
      <c r="C66" s="580"/>
      <c r="D66" s="580"/>
      <c r="E66" s="580"/>
      <c r="F66" s="580"/>
      <c r="G66" s="580"/>
      <c r="H66" s="580"/>
      <c r="I66" s="580"/>
      <c r="J66" s="580"/>
    </row>
    <row r="67" spans="1:10" x14ac:dyDescent="0.25">
      <c r="A67" s="580"/>
      <c r="B67" s="580"/>
      <c r="C67" s="580"/>
      <c r="D67" s="580"/>
      <c r="E67" s="580"/>
      <c r="F67" s="580"/>
      <c r="G67" s="580"/>
      <c r="H67" s="580"/>
      <c r="I67" s="580"/>
      <c r="J67" s="580"/>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7AB9D-4B1B-419D-B957-828A83C5EA44}">
  <sheetPr>
    <tabColor rgb="FF92D050"/>
  </sheetPr>
  <dimension ref="A1:M53"/>
  <sheetViews>
    <sheetView topLeftCell="A16" workbookViewId="0">
      <selection activeCell="D38" sqref="D38"/>
    </sheetView>
  </sheetViews>
  <sheetFormatPr defaultRowHeight="12.5" x14ac:dyDescent="0.25"/>
  <cols>
    <col min="1" max="1" width="3.7265625" style="209"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3" ht="21" customHeight="1" thickBot="1" x14ac:dyDescent="0.3">
      <c r="A1" s="552" t="s">
        <v>301</v>
      </c>
      <c r="B1" s="553"/>
      <c r="C1" s="553"/>
      <c r="D1" s="553"/>
      <c r="E1" s="553"/>
      <c r="F1" s="553"/>
      <c r="G1" s="553"/>
      <c r="H1" s="553"/>
      <c r="I1" s="553"/>
      <c r="J1" s="553"/>
      <c r="K1" s="553"/>
      <c r="L1" s="554"/>
    </row>
    <row r="2" spans="1:13" ht="13" x14ac:dyDescent="0.25">
      <c r="A2" s="300" t="s">
        <v>52</v>
      </c>
      <c r="B2" s="614" t="s">
        <v>302</v>
      </c>
      <c r="C2" s="555"/>
      <c r="D2" s="555"/>
      <c r="E2" s="261" t="s">
        <v>256</v>
      </c>
      <c r="F2" s="615" t="s">
        <v>303</v>
      </c>
      <c r="G2" s="616"/>
      <c r="H2" s="616"/>
      <c r="I2" s="616"/>
      <c r="J2" s="261" t="s">
        <v>258</v>
      </c>
      <c r="K2" s="555" t="s">
        <v>304</v>
      </c>
      <c r="L2" s="556"/>
    </row>
    <row r="3" spans="1:13" ht="13" x14ac:dyDescent="0.25">
      <c r="A3" s="301" t="s">
        <v>53</v>
      </c>
      <c r="B3" s="617" t="s">
        <v>260</v>
      </c>
      <c r="C3" s="561"/>
      <c r="D3" s="561"/>
      <c r="E3" s="263" t="s">
        <v>256</v>
      </c>
      <c r="F3" s="563" t="s">
        <v>305</v>
      </c>
      <c r="G3" s="568"/>
      <c r="H3" s="568"/>
      <c r="I3" s="568"/>
      <c r="J3" s="263" t="s">
        <v>258</v>
      </c>
      <c r="K3" s="561" t="s">
        <v>262</v>
      </c>
      <c r="L3" s="562"/>
    </row>
    <row r="4" spans="1:13" ht="13" x14ac:dyDescent="0.25">
      <c r="A4" s="302" t="s">
        <v>54</v>
      </c>
      <c r="B4" s="618" t="s">
        <v>306</v>
      </c>
      <c r="C4" s="559"/>
      <c r="D4" s="559"/>
      <c r="E4" s="265" t="s">
        <v>256</v>
      </c>
      <c r="F4" s="565" t="s">
        <v>307</v>
      </c>
      <c r="G4" s="619"/>
      <c r="H4" s="619"/>
      <c r="I4" s="619"/>
      <c r="J4" s="265" t="s">
        <v>258</v>
      </c>
      <c r="K4" s="559" t="s">
        <v>308</v>
      </c>
      <c r="L4" s="560"/>
    </row>
    <row r="5" spans="1:13" ht="13" x14ac:dyDescent="0.25">
      <c r="A5" s="211" t="s">
        <v>65</v>
      </c>
      <c r="B5" s="620"/>
      <c r="C5" s="621"/>
      <c r="D5" s="621"/>
      <c r="E5" s="192" t="s">
        <v>256</v>
      </c>
      <c r="F5" s="563"/>
      <c r="G5" s="622"/>
      <c r="H5" s="622"/>
      <c r="I5" s="622"/>
      <c r="J5" s="192" t="s">
        <v>258</v>
      </c>
      <c r="K5" s="621"/>
      <c r="L5" s="623"/>
    </row>
    <row r="6" spans="1:13" ht="13" x14ac:dyDescent="0.25">
      <c r="A6" s="212" t="s">
        <v>99</v>
      </c>
      <c r="B6" s="624"/>
      <c r="C6" s="625"/>
      <c r="D6" s="625"/>
      <c r="E6" s="193" t="s">
        <v>256</v>
      </c>
      <c r="F6" s="565"/>
      <c r="G6" s="625"/>
      <c r="H6" s="625"/>
      <c r="I6" s="625"/>
      <c r="J6" s="193" t="s">
        <v>258</v>
      </c>
      <c r="K6" s="625"/>
      <c r="L6" s="626"/>
    </row>
    <row r="7" spans="1:13" ht="13.5" thickBot="1" x14ac:dyDescent="0.3">
      <c r="A7" s="213" t="s">
        <v>101</v>
      </c>
      <c r="B7" s="627"/>
      <c r="C7" s="628"/>
      <c r="D7" s="628"/>
      <c r="E7" s="194" t="s">
        <v>256</v>
      </c>
      <c r="F7" s="629"/>
      <c r="G7" s="630"/>
      <c r="H7" s="630"/>
      <c r="I7" s="631"/>
      <c r="J7" s="195" t="s">
        <v>258</v>
      </c>
      <c r="K7" s="628"/>
      <c r="L7" s="632"/>
    </row>
    <row r="8" spans="1:13" ht="13" x14ac:dyDescent="0.25">
      <c r="A8" s="525" t="s">
        <v>273</v>
      </c>
      <c r="B8" s="528" t="s">
        <v>309</v>
      </c>
      <c r="C8" s="531" t="s">
        <v>275</v>
      </c>
      <c r="D8" s="534" t="s">
        <v>276</v>
      </c>
      <c r="E8" s="537" t="s">
        <v>277</v>
      </c>
      <c r="F8" s="538"/>
      <c r="G8" s="538"/>
      <c r="H8" s="538"/>
      <c r="I8" s="538"/>
      <c r="J8" s="539"/>
      <c r="K8" s="540" t="s">
        <v>278</v>
      </c>
      <c r="L8" s="541"/>
    </row>
    <row r="9" spans="1:13" ht="13.5" x14ac:dyDescent="0.25">
      <c r="A9" s="526"/>
      <c r="B9" s="612"/>
      <c r="C9" s="532"/>
      <c r="D9" s="535"/>
      <c r="E9" s="196" t="s">
        <v>52</v>
      </c>
      <c r="F9" s="197" t="s">
        <v>53</v>
      </c>
      <c r="G9" s="197" t="s">
        <v>54</v>
      </c>
      <c r="H9" s="197" t="s">
        <v>65</v>
      </c>
      <c r="I9" s="197" t="s">
        <v>99</v>
      </c>
      <c r="J9" s="198" t="s">
        <v>101</v>
      </c>
      <c r="K9" s="542" t="s">
        <v>279</v>
      </c>
      <c r="L9" s="544" t="s">
        <v>280</v>
      </c>
    </row>
    <row r="10" spans="1:13" x14ac:dyDescent="0.25">
      <c r="A10" s="635"/>
      <c r="B10" s="636"/>
      <c r="C10" s="637"/>
      <c r="D10" s="638"/>
      <c r="E10" s="223" t="s">
        <v>281</v>
      </c>
      <c r="F10" s="224" t="s">
        <v>281</v>
      </c>
      <c r="G10" s="224" t="s">
        <v>281</v>
      </c>
      <c r="H10" s="224" t="s">
        <v>281</v>
      </c>
      <c r="I10" s="224" t="s">
        <v>281</v>
      </c>
      <c r="J10" s="225" t="s">
        <v>281</v>
      </c>
      <c r="K10" s="633"/>
      <c r="L10" s="634"/>
    </row>
    <row r="11" spans="1:13" s="203" customFormat="1" ht="24" x14ac:dyDescent="0.25">
      <c r="A11" s="303">
        <v>1</v>
      </c>
      <c r="B11" s="304" t="s">
        <v>347</v>
      </c>
      <c r="C11" s="304" t="s">
        <v>320</v>
      </c>
      <c r="D11" s="345">
        <v>3</v>
      </c>
      <c r="E11" s="278">
        <v>11.99</v>
      </c>
      <c r="F11" s="278"/>
      <c r="G11" s="278">
        <v>54.9</v>
      </c>
      <c r="H11" s="278">
        <v>59.9</v>
      </c>
      <c r="I11" s="278" t="s">
        <v>493</v>
      </c>
      <c r="J11" s="244"/>
      <c r="K11" s="245">
        <f t="shared" ref="K11:K13" si="0">AVERAGE(E11:J11)</f>
        <v>42.263333333333328</v>
      </c>
      <c r="L11" s="246">
        <f t="shared" ref="L11:L13" si="1">K11*D11</f>
        <v>126.78999999999999</v>
      </c>
      <c r="M11" s="237"/>
    </row>
    <row r="12" spans="1:13" s="203" customFormat="1" x14ac:dyDescent="0.25">
      <c r="A12" s="303">
        <v>2</v>
      </c>
      <c r="B12" s="304" t="s">
        <v>348</v>
      </c>
      <c r="C12" s="304" t="s">
        <v>320</v>
      </c>
      <c r="D12" s="345">
        <v>3</v>
      </c>
      <c r="E12" s="278">
        <v>8.2899999999999991</v>
      </c>
      <c r="F12" s="278"/>
      <c r="G12" s="278">
        <v>36.9</v>
      </c>
      <c r="H12" s="278">
        <v>34.270000000000003</v>
      </c>
      <c r="I12" s="278">
        <v>35.51</v>
      </c>
      <c r="J12" s="244"/>
      <c r="K12" s="245">
        <f t="shared" si="0"/>
        <v>28.7425</v>
      </c>
      <c r="L12" s="246">
        <f t="shared" si="1"/>
        <v>86.227499999999992</v>
      </c>
      <c r="M12" s="237"/>
    </row>
    <row r="13" spans="1:13" s="203" customFormat="1" x14ac:dyDescent="0.25">
      <c r="A13" s="303">
        <v>3</v>
      </c>
      <c r="B13" s="304" t="s">
        <v>349</v>
      </c>
      <c r="C13" s="304" t="s">
        <v>320</v>
      </c>
      <c r="D13" s="345">
        <v>3</v>
      </c>
      <c r="E13" s="278">
        <v>19.89</v>
      </c>
      <c r="F13" s="278"/>
      <c r="G13" s="278">
        <v>38.9</v>
      </c>
      <c r="H13" s="278">
        <v>33.159999999999997</v>
      </c>
      <c r="I13" s="278">
        <v>42.63</v>
      </c>
      <c r="J13" s="244"/>
      <c r="K13" s="245">
        <f t="shared" si="0"/>
        <v>33.644999999999996</v>
      </c>
      <c r="L13" s="246">
        <f t="shared" si="1"/>
        <v>100.93499999999999</v>
      </c>
      <c r="M13" s="237"/>
    </row>
    <row r="14" spans="1:13" s="203" customFormat="1" x14ac:dyDescent="0.25">
      <c r="A14" s="204"/>
      <c r="B14" s="305"/>
      <c r="C14" s="306"/>
      <c r="D14" s="306"/>
      <c r="E14" s="244"/>
      <c r="F14" s="244"/>
      <c r="G14" s="244"/>
      <c r="H14" s="244"/>
      <c r="I14" s="244"/>
      <c r="J14" s="244"/>
      <c r="K14" s="245"/>
      <c r="L14" s="246"/>
      <c r="M14" s="237"/>
    </row>
    <row r="15" spans="1:13" s="203" customFormat="1" x14ac:dyDescent="0.25">
      <c r="A15" s="204"/>
      <c r="B15" s="305"/>
      <c r="C15" s="306"/>
      <c r="D15" s="306"/>
      <c r="E15" s="244"/>
      <c r="F15" s="244"/>
      <c r="G15" s="244"/>
      <c r="H15" s="244"/>
      <c r="I15" s="244"/>
      <c r="J15" s="244"/>
      <c r="K15" s="245"/>
      <c r="L15" s="246"/>
      <c r="M15" s="237"/>
    </row>
    <row r="16" spans="1:13" s="203" customFormat="1" x14ac:dyDescent="0.25">
      <c r="A16" s="204"/>
      <c r="B16" s="305"/>
      <c r="C16" s="306"/>
      <c r="D16" s="306"/>
      <c r="E16" s="244"/>
      <c r="F16" s="244"/>
      <c r="G16" s="244"/>
      <c r="H16" s="244"/>
      <c r="I16" s="244"/>
      <c r="J16" s="244"/>
      <c r="K16" s="245"/>
      <c r="L16" s="246"/>
      <c r="M16" s="237"/>
    </row>
    <row r="17" spans="1:13" s="203" customFormat="1" x14ac:dyDescent="0.25">
      <c r="A17" s="204"/>
      <c r="B17" s="305"/>
      <c r="C17" s="306"/>
      <c r="D17" s="306"/>
      <c r="E17" s="244"/>
      <c r="F17" s="244"/>
      <c r="G17" s="244"/>
      <c r="H17" s="244"/>
      <c r="I17" s="244"/>
      <c r="J17" s="244"/>
      <c r="K17" s="245"/>
      <c r="L17" s="246"/>
      <c r="M17" s="237"/>
    </row>
    <row r="18" spans="1:13" s="203" customFormat="1" x14ac:dyDescent="0.25">
      <c r="A18" s="204"/>
      <c r="B18" s="305"/>
      <c r="C18" s="306"/>
      <c r="D18" s="306"/>
      <c r="E18" s="244"/>
      <c r="F18" s="244"/>
      <c r="G18" s="244"/>
      <c r="H18" s="244"/>
      <c r="I18" s="244"/>
      <c r="J18" s="244"/>
      <c r="K18" s="245"/>
      <c r="L18" s="246"/>
      <c r="M18" s="237"/>
    </row>
    <row r="19" spans="1:13" s="203" customFormat="1" ht="12.75" customHeight="1" x14ac:dyDescent="0.25">
      <c r="A19" s="204"/>
      <c r="B19" s="307"/>
      <c r="C19" s="192"/>
      <c r="D19" s="192"/>
      <c r="E19" s="244"/>
      <c r="F19" s="244"/>
      <c r="G19" s="244"/>
      <c r="H19" s="244"/>
      <c r="I19" s="244"/>
      <c r="J19" s="244"/>
      <c r="K19" s="245"/>
      <c r="L19" s="246"/>
    </row>
    <row r="20" spans="1:13" ht="13.5" thickBot="1" x14ac:dyDescent="0.3">
      <c r="A20" s="607" t="s">
        <v>350</v>
      </c>
      <c r="B20" s="608"/>
      <c r="C20" s="608"/>
      <c r="D20" s="608"/>
      <c r="E20" s="608"/>
      <c r="F20" s="608"/>
      <c r="G20" s="608"/>
      <c r="H20" s="608"/>
      <c r="I20" s="608"/>
      <c r="J20" s="609"/>
      <c r="K20" s="610">
        <f>SUM(L11:L19)</f>
        <v>313.95249999999999</v>
      </c>
      <c r="L20" s="611"/>
    </row>
    <row r="21" spans="1:13" ht="13" thickBot="1" x14ac:dyDescent="0.3"/>
    <row r="22" spans="1:13" ht="13.5" thickBot="1" x14ac:dyDescent="0.35">
      <c r="A22" s="569" t="s">
        <v>351</v>
      </c>
      <c r="B22" s="570"/>
      <c r="C22" s="570"/>
      <c r="D22" s="570"/>
      <c r="E22" s="570"/>
      <c r="F22" s="570"/>
      <c r="G22" s="570"/>
      <c r="H22" s="570"/>
      <c r="I22" s="570"/>
      <c r="J22" s="571"/>
      <c r="K22" s="600">
        <f>K20</f>
        <v>313.95249999999999</v>
      </c>
      <c r="L22" s="601"/>
    </row>
    <row r="23" spans="1:13" ht="13" x14ac:dyDescent="0.3">
      <c r="A23" s="231"/>
      <c r="B23" s="231"/>
      <c r="C23" s="231"/>
      <c r="D23" s="231"/>
      <c r="E23" s="231"/>
      <c r="F23" s="231"/>
      <c r="G23" s="231"/>
      <c r="H23" s="231"/>
      <c r="I23" s="231"/>
      <c r="J23" s="231"/>
      <c r="K23" s="232"/>
      <c r="L23" s="232"/>
    </row>
    <row r="25" spans="1:13" ht="13" thickBot="1" x14ac:dyDescent="0.3"/>
    <row r="26" spans="1:13" ht="13" x14ac:dyDescent="0.25">
      <c r="A26" s="525" t="s">
        <v>273</v>
      </c>
      <c r="B26" s="528" t="s">
        <v>352</v>
      </c>
      <c r="C26" s="531" t="s">
        <v>275</v>
      </c>
      <c r="D26" s="534" t="s">
        <v>276</v>
      </c>
      <c r="E26" s="537" t="s">
        <v>277</v>
      </c>
      <c r="F26" s="538"/>
      <c r="G26" s="538"/>
      <c r="H26" s="538"/>
      <c r="I26" s="538"/>
      <c r="J26" s="539"/>
      <c r="K26" s="540" t="s">
        <v>278</v>
      </c>
      <c r="L26" s="541"/>
    </row>
    <row r="27" spans="1:13" ht="13.5" x14ac:dyDescent="0.25">
      <c r="A27" s="526"/>
      <c r="B27" s="612"/>
      <c r="C27" s="532"/>
      <c r="D27" s="535"/>
      <c r="E27" s="196" t="s">
        <v>52</v>
      </c>
      <c r="F27" s="197" t="s">
        <v>53</v>
      </c>
      <c r="G27" s="197" t="s">
        <v>54</v>
      </c>
      <c r="H27" s="197" t="s">
        <v>65</v>
      </c>
      <c r="I27" s="197" t="s">
        <v>99</v>
      </c>
      <c r="J27" s="198" t="s">
        <v>101</v>
      </c>
      <c r="K27" s="542" t="s">
        <v>279</v>
      </c>
      <c r="L27" s="544" t="s">
        <v>280</v>
      </c>
    </row>
    <row r="28" spans="1:13" ht="13" thickBot="1" x14ac:dyDescent="0.3">
      <c r="A28" s="527"/>
      <c r="B28" s="613"/>
      <c r="C28" s="533"/>
      <c r="D28" s="536"/>
      <c r="E28" s="199" t="s">
        <v>281</v>
      </c>
      <c r="F28" s="200" t="s">
        <v>281</v>
      </c>
      <c r="G28" s="200" t="s">
        <v>281</v>
      </c>
      <c r="H28" s="200" t="s">
        <v>281</v>
      </c>
      <c r="I28" s="200" t="s">
        <v>281</v>
      </c>
      <c r="J28" s="201" t="s">
        <v>281</v>
      </c>
      <c r="K28" s="543"/>
      <c r="L28" s="545"/>
    </row>
    <row r="29" spans="1:13" ht="13" x14ac:dyDescent="0.25">
      <c r="A29" s="308">
        <v>1</v>
      </c>
      <c r="B29" s="297" t="s">
        <v>355</v>
      </c>
      <c r="C29" s="298" t="s">
        <v>287</v>
      </c>
      <c r="D29" s="348">
        <v>1</v>
      </c>
      <c r="E29" s="294"/>
      <c r="F29" s="294"/>
      <c r="G29" s="294">
        <v>20.329999999999998</v>
      </c>
      <c r="H29" s="294">
        <v>50.9</v>
      </c>
      <c r="I29" s="294">
        <v>59.6</v>
      </c>
      <c r="J29" s="294"/>
      <c r="K29" s="292">
        <f t="shared" ref="K29:K32" si="2">AVERAGE(E29:J29)</f>
        <v>43.609999999999992</v>
      </c>
      <c r="L29" s="293">
        <f t="shared" ref="L29:L32" si="3">K29*D29</f>
        <v>43.609999999999992</v>
      </c>
    </row>
    <row r="30" spans="1:13" ht="39" x14ac:dyDescent="0.25">
      <c r="A30" s="303">
        <v>2</v>
      </c>
      <c r="B30" s="297" t="s">
        <v>362</v>
      </c>
      <c r="C30" s="298" t="s">
        <v>363</v>
      </c>
      <c r="D30" s="348">
        <v>2</v>
      </c>
      <c r="E30" s="294">
        <v>15.49</v>
      </c>
      <c r="F30" s="294"/>
      <c r="G30" s="294">
        <v>16.47</v>
      </c>
      <c r="H30" s="294">
        <v>4.24</v>
      </c>
      <c r="I30" s="294">
        <v>13.7</v>
      </c>
      <c r="J30" s="294"/>
      <c r="K30" s="292">
        <f t="shared" si="2"/>
        <v>12.475000000000001</v>
      </c>
      <c r="L30" s="293">
        <f t="shared" si="3"/>
        <v>24.950000000000003</v>
      </c>
    </row>
    <row r="31" spans="1:13" ht="13" x14ac:dyDescent="0.25">
      <c r="A31" s="303">
        <v>3</v>
      </c>
      <c r="B31" s="297" t="s">
        <v>364</v>
      </c>
      <c r="C31" s="298" t="s">
        <v>287</v>
      </c>
      <c r="D31" s="348">
        <v>1</v>
      </c>
      <c r="E31" s="294">
        <v>88.19</v>
      </c>
      <c r="F31" s="294"/>
      <c r="G31" s="294">
        <v>198.36</v>
      </c>
      <c r="H31" s="294">
        <v>97.57</v>
      </c>
      <c r="I31" s="294">
        <v>78.63</v>
      </c>
      <c r="J31" s="294"/>
      <c r="K31" s="292">
        <f t="shared" si="2"/>
        <v>115.6875</v>
      </c>
      <c r="L31" s="293">
        <f t="shared" si="3"/>
        <v>115.6875</v>
      </c>
    </row>
    <row r="32" spans="1:13" ht="13" x14ac:dyDescent="0.25">
      <c r="A32" s="303">
        <v>4</v>
      </c>
      <c r="B32" s="297" t="s">
        <v>365</v>
      </c>
      <c r="C32" s="298" t="s">
        <v>287</v>
      </c>
      <c r="D32" s="348">
        <v>2</v>
      </c>
      <c r="E32" s="294"/>
      <c r="F32" s="294"/>
      <c r="G32" s="294">
        <v>14.54</v>
      </c>
      <c r="H32" s="294">
        <v>11.13</v>
      </c>
      <c r="I32" s="294">
        <v>5.69</v>
      </c>
      <c r="J32" s="294"/>
      <c r="K32" s="292">
        <f t="shared" si="2"/>
        <v>10.453333333333335</v>
      </c>
      <c r="L32" s="293">
        <f t="shared" si="3"/>
        <v>20.90666666666667</v>
      </c>
    </row>
    <row r="33" spans="1:12" ht="13" x14ac:dyDescent="0.25">
      <c r="A33" s="308">
        <v>5</v>
      </c>
      <c r="B33" s="299" t="s">
        <v>494</v>
      </c>
      <c r="C33" s="298" t="s">
        <v>287</v>
      </c>
      <c r="D33" s="348">
        <v>3</v>
      </c>
      <c r="E33" s="294">
        <v>32.19</v>
      </c>
      <c r="F33" s="294"/>
      <c r="G33" s="294">
        <v>28.16</v>
      </c>
      <c r="H33" s="294">
        <v>20.99</v>
      </c>
      <c r="I33" s="294">
        <v>16.989999999999998</v>
      </c>
      <c r="J33" s="294"/>
      <c r="K33" s="292"/>
      <c r="L33" s="293"/>
    </row>
    <row r="34" spans="1:12" ht="26" x14ac:dyDescent="0.25">
      <c r="A34" s="303">
        <v>6</v>
      </c>
      <c r="B34" s="299" t="s">
        <v>372</v>
      </c>
      <c r="C34" s="298" t="s">
        <v>287</v>
      </c>
      <c r="D34" s="348">
        <v>1</v>
      </c>
      <c r="E34" s="294"/>
      <c r="F34" s="294"/>
      <c r="G34" s="294">
        <v>75.28</v>
      </c>
      <c r="H34" s="294">
        <v>62.51</v>
      </c>
      <c r="I34" s="294">
        <v>58.99</v>
      </c>
      <c r="J34" s="294"/>
      <c r="K34" s="292">
        <f t="shared" ref="K34" si="4">AVERAGE(E34:J34)</f>
        <v>65.593333333333334</v>
      </c>
      <c r="L34" s="293">
        <f t="shared" ref="L34" si="5">K34*D34</f>
        <v>65.593333333333334</v>
      </c>
    </row>
    <row r="35" spans="1:12" x14ac:dyDescent="0.25">
      <c r="A35" s="303">
        <v>7</v>
      </c>
      <c r="B35" s="304"/>
      <c r="C35" s="309"/>
      <c r="D35" s="263"/>
      <c r="E35" s="278"/>
      <c r="F35" s="278"/>
      <c r="G35" s="278"/>
      <c r="H35" s="244"/>
      <c r="I35" s="244"/>
      <c r="J35" s="244"/>
      <c r="K35" s="250"/>
      <c r="L35" s="251"/>
    </row>
    <row r="36" spans="1:12" x14ac:dyDescent="0.25">
      <c r="A36" s="303">
        <v>18</v>
      </c>
      <c r="B36" s="304"/>
      <c r="C36" s="309"/>
      <c r="D36" s="263"/>
      <c r="E36" s="278"/>
      <c r="F36" s="278"/>
      <c r="G36" s="278"/>
      <c r="H36" s="244"/>
      <c r="I36" s="244"/>
      <c r="J36" s="244"/>
      <c r="K36" s="250"/>
      <c r="L36" s="251"/>
    </row>
    <row r="37" spans="1:12" x14ac:dyDescent="0.25">
      <c r="A37" s="303">
        <v>19</v>
      </c>
      <c r="B37" s="304"/>
      <c r="C37" s="309"/>
      <c r="D37" s="263"/>
      <c r="E37" s="283"/>
      <c r="F37" s="283"/>
      <c r="G37" s="283"/>
      <c r="H37" s="244"/>
      <c r="I37" s="244"/>
      <c r="J37" s="244"/>
      <c r="K37" s="250"/>
      <c r="L37" s="251"/>
    </row>
    <row r="38" spans="1:12" x14ac:dyDescent="0.25">
      <c r="A38" s="303">
        <v>20</v>
      </c>
      <c r="B38" s="310"/>
      <c r="C38" s="311"/>
      <c r="D38" s="351"/>
      <c r="E38" s="278"/>
      <c r="F38" s="278"/>
      <c r="G38" s="278"/>
      <c r="H38" s="244"/>
      <c r="I38" s="244"/>
      <c r="J38" s="244"/>
      <c r="K38" s="250"/>
      <c r="L38" s="251"/>
    </row>
    <row r="39" spans="1:12" ht="13.5" thickBot="1" x14ac:dyDescent="0.3">
      <c r="A39" s="226"/>
      <c r="B39" s="210"/>
      <c r="C39" s="205"/>
      <c r="D39" s="228"/>
      <c r="E39" s="227"/>
      <c r="F39" s="227"/>
      <c r="G39" s="227"/>
      <c r="H39" s="227"/>
      <c r="I39" s="227"/>
      <c r="J39" s="227"/>
      <c r="K39" s="214"/>
      <c r="L39" s="215"/>
    </row>
    <row r="40" spans="1:12" ht="13.5" thickBot="1" x14ac:dyDescent="0.3">
      <c r="A40" s="569" t="s">
        <v>373</v>
      </c>
      <c r="B40" s="570"/>
      <c r="C40" s="570"/>
      <c r="D40" s="570"/>
      <c r="E40" s="570"/>
      <c r="F40" s="570"/>
      <c r="G40" s="570"/>
      <c r="H40" s="570"/>
      <c r="I40" s="570"/>
      <c r="J40" s="571"/>
      <c r="K40" s="595">
        <f>SUM(L29:L39)</f>
        <v>270.7475</v>
      </c>
      <c r="L40" s="596"/>
    </row>
    <row r="41" spans="1:12" ht="13.5" thickBot="1" x14ac:dyDescent="0.3">
      <c r="A41" s="188"/>
      <c r="B41" s="188"/>
      <c r="C41" s="233"/>
      <c r="D41" s="234"/>
      <c r="E41" s="235"/>
      <c r="F41" s="235"/>
      <c r="G41" s="235"/>
      <c r="H41" s="235"/>
      <c r="I41" s="235"/>
      <c r="J41" s="235"/>
      <c r="K41" s="236"/>
      <c r="L41" s="236"/>
    </row>
    <row r="42" spans="1:12" ht="13.5" thickBot="1" x14ac:dyDescent="0.35">
      <c r="A42" s="597" t="s">
        <v>374</v>
      </c>
      <c r="B42" s="598"/>
      <c r="C42" s="598"/>
      <c r="D42" s="598"/>
      <c r="E42" s="598"/>
      <c r="F42" s="598"/>
      <c r="G42" s="598"/>
      <c r="H42" s="598"/>
      <c r="I42" s="598"/>
      <c r="J42" s="599"/>
      <c r="K42" s="600">
        <f>K40/12</f>
        <v>22.562291666666667</v>
      </c>
      <c r="L42" s="601"/>
    </row>
    <row r="43" spans="1:12" ht="13.5" thickBot="1" x14ac:dyDescent="0.35">
      <c r="A43" s="231"/>
      <c r="B43" s="231"/>
      <c r="C43" s="231"/>
      <c r="D43" s="231"/>
      <c r="E43" s="231"/>
      <c r="F43" s="231"/>
      <c r="G43" s="231"/>
      <c r="H43" s="231"/>
      <c r="I43" s="231"/>
      <c r="J43" s="231"/>
      <c r="K43" s="232"/>
      <c r="L43" s="232"/>
    </row>
    <row r="44" spans="1:12" ht="13.5" thickBot="1" x14ac:dyDescent="0.35">
      <c r="A44" s="602" t="s">
        <v>375</v>
      </c>
      <c r="B44" s="603"/>
      <c r="C44" s="603"/>
      <c r="D44" s="603"/>
      <c r="E44" s="603"/>
      <c r="F44" s="603"/>
      <c r="G44" s="603"/>
      <c r="H44" s="603"/>
      <c r="I44" s="603"/>
      <c r="J44" s="604"/>
      <c r="K44" s="605" t="s">
        <v>376</v>
      </c>
      <c r="L44" s="606"/>
    </row>
    <row r="45" spans="1:12" ht="13" x14ac:dyDescent="0.3">
      <c r="A45" s="591" t="s">
        <v>377</v>
      </c>
      <c r="B45" s="592"/>
      <c r="C45" s="592"/>
      <c r="D45" s="592"/>
      <c r="E45" s="592"/>
      <c r="F45" s="592"/>
      <c r="G45" s="592"/>
      <c r="H45" s="592"/>
      <c r="I45" s="592"/>
      <c r="J45" s="592"/>
      <c r="K45" s="582">
        <f>K22</f>
        <v>313.95249999999999</v>
      </c>
      <c r="L45" s="583"/>
    </row>
    <row r="46" spans="1:12" ht="13.5" thickBot="1" x14ac:dyDescent="0.35">
      <c r="A46" s="589" t="s">
        <v>378</v>
      </c>
      <c r="B46" s="590"/>
      <c r="C46" s="590"/>
      <c r="D46" s="590"/>
      <c r="E46" s="590"/>
      <c r="F46" s="590"/>
      <c r="G46" s="590"/>
      <c r="H46" s="590"/>
      <c r="I46" s="590"/>
      <c r="J46" s="590"/>
      <c r="K46" s="593">
        <f>K42</f>
        <v>22.562291666666667</v>
      </c>
      <c r="L46" s="594"/>
    </row>
    <row r="47" spans="1:12" ht="13.5" thickBot="1" x14ac:dyDescent="0.35">
      <c r="A47" s="584" t="s">
        <v>379</v>
      </c>
      <c r="B47" s="585"/>
      <c r="C47" s="585"/>
      <c r="D47" s="585"/>
      <c r="E47" s="585"/>
      <c r="F47" s="585"/>
      <c r="G47" s="585"/>
      <c r="H47" s="585"/>
      <c r="I47" s="585"/>
      <c r="J47" s="586"/>
      <c r="K47" s="587">
        <f>SUM(K45:L46)</f>
        <v>336.51479166666667</v>
      </c>
      <c r="L47" s="588"/>
    </row>
    <row r="49" spans="1:12" ht="13" thickBot="1" x14ac:dyDescent="0.3"/>
    <row r="50" spans="1:12" ht="20.25" customHeight="1" x14ac:dyDescent="0.25">
      <c r="A50" s="485"/>
      <c r="B50" s="486"/>
      <c r="C50" s="491" t="s">
        <v>298</v>
      </c>
      <c r="D50" s="494"/>
      <c r="E50" s="495"/>
      <c r="F50" s="495"/>
      <c r="G50" s="495"/>
      <c r="H50" s="495"/>
      <c r="I50" s="495"/>
      <c r="J50" s="495"/>
      <c r="K50" s="495"/>
      <c r="L50" s="496"/>
    </row>
    <row r="51" spans="1:12" ht="28.5" customHeight="1" x14ac:dyDescent="0.25">
      <c r="A51" s="487"/>
      <c r="B51" s="488"/>
      <c r="C51" s="492"/>
      <c r="D51" s="497"/>
      <c r="E51" s="498"/>
      <c r="F51" s="498"/>
      <c r="G51" s="498"/>
      <c r="H51" s="498"/>
      <c r="I51" s="498"/>
      <c r="J51" s="498"/>
      <c r="K51" s="498"/>
      <c r="L51" s="499"/>
    </row>
    <row r="52" spans="1:12" ht="14.25" customHeight="1" x14ac:dyDescent="0.25">
      <c r="A52" s="487"/>
      <c r="B52" s="488"/>
      <c r="C52" s="492"/>
      <c r="D52" s="497"/>
      <c r="E52" s="498"/>
      <c r="F52" s="498"/>
      <c r="G52" s="498"/>
      <c r="H52" s="498"/>
      <c r="I52" s="498"/>
      <c r="J52" s="498"/>
      <c r="K52" s="498"/>
      <c r="L52" s="499"/>
    </row>
    <row r="53" spans="1:12" ht="13" thickBot="1" x14ac:dyDescent="0.3">
      <c r="A53" s="489"/>
      <c r="B53" s="490"/>
      <c r="C53" s="493"/>
      <c r="D53" s="500"/>
      <c r="E53" s="501"/>
      <c r="F53" s="501"/>
      <c r="G53" s="501"/>
      <c r="H53" s="501"/>
      <c r="I53" s="501"/>
      <c r="J53" s="501"/>
      <c r="K53" s="501"/>
      <c r="L53" s="502"/>
    </row>
  </sheetData>
  <mergeCells count="54">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20:J20"/>
    <mergeCell ref="K20:L20"/>
    <mergeCell ref="A22:J22"/>
    <mergeCell ref="K22:L22"/>
    <mergeCell ref="A26:A28"/>
    <mergeCell ref="B26:B28"/>
    <mergeCell ref="C26:C28"/>
    <mergeCell ref="D26:D28"/>
    <mergeCell ref="E26:J26"/>
    <mergeCell ref="K26:L26"/>
    <mergeCell ref="K27:K28"/>
    <mergeCell ref="L27:L28"/>
    <mergeCell ref="A40:J40"/>
    <mergeCell ref="K40:L40"/>
    <mergeCell ref="A42:J42"/>
    <mergeCell ref="K42:L42"/>
    <mergeCell ref="A44:J44"/>
    <mergeCell ref="K44:L44"/>
    <mergeCell ref="A50:B53"/>
    <mergeCell ref="C50:C53"/>
    <mergeCell ref="D50:L53"/>
    <mergeCell ref="A45:J45"/>
    <mergeCell ref="K45:L45"/>
    <mergeCell ref="A46:J46"/>
    <mergeCell ref="K46:L46"/>
    <mergeCell ref="A47:J47"/>
    <mergeCell ref="K47:L47"/>
  </mergeCells>
  <hyperlinks>
    <hyperlink ref="F4" r:id="rId1" xr:uid="{FC58DF65-B20B-428F-8070-E80709DADF49}"/>
    <hyperlink ref="F3" r:id="rId2" xr:uid="{82B6DC83-BFF4-466F-A4DB-5924F8F97E2F}"/>
    <hyperlink ref="F2" r:id="rId3" xr:uid="{9302A456-669E-44AC-B0C8-073594C3BE43}"/>
  </hyperlinks>
  <pageMargins left="0.511811024" right="0.511811024" top="0.78740157499999996" bottom="0.78740157499999996" header="0.31496062000000002" footer="0.31496062000000002"/>
  <pageSetup paperSize="9" orientation="landscape" verticalDpi="0" r:id="rId4"/>
  <drawing r:id="rId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7FE9D-ADEF-48D1-BCCD-8F5DC25C73F8}">
  <sheetPr>
    <tabColor rgb="FF92D050"/>
  </sheetPr>
  <dimension ref="A1:L36"/>
  <sheetViews>
    <sheetView zoomScale="120" zoomScaleNormal="120" workbookViewId="0">
      <selection activeCell="F39" sqref="F39"/>
    </sheetView>
  </sheetViews>
  <sheetFormatPr defaultRowHeight="12.5" x14ac:dyDescent="0.25"/>
  <cols>
    <col min="1" max="1" width="3.7265625" style="209"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2" ht="21.75" customHeight="1" thickBot="1" x14ac:dyDescent="0.3">
      <c r="A1" s="639" t="s">
        <v>380</v>
      </c>
      <c r="B1" s="640"/>
      <c r="C1" s="640"/>
      <c r="D1" s="640"/>
      <c r="E1" s="640"/>
      <c r="F1" s="640"/>
      <c r="G1" s="640"/>
      <c r="H1" s="640"/>
      <c r="I1" s="640"/>
      <c r="J1" s="640"/>
      <c r="K1" s="640"/>
      <c r="L1" s="641"/>
    </row>
    <row r="2" spans="1:12" ht="13" x14ac:dyDescent="0.25">
      <c r="A2" s="286" t="s">
        <v>52</v>
      </c>
      <c r="B2" s="555" t="s">
        <v>381</v>
      </c>
      <c r="C2" s="555"/>
      <c r="D2" s="555"/>
      <c r="E2" s="261" t="s">
        <v>256</v>
      </c>
      <c r="F2" s="567" t="s">
        <v>382</v>
      </c>
      <c r="G2" s="555"/>
      <c r="H2" s="555"/>
      <c r="I2" s="555"/>
      <c r="J2" s="261" t="s">
        <v>258</v>
      </c>
      <c r="K2" s="555" t="s">
        <v>262</v>
      </c>
      <c r="L2" s="556"/>
    </row>
    <row r="3" spans="1:12" ht="13" x14ac:dyDescent="0.25">
      <c r="A3" s="287" t="s">
        <v>53</v>
      </c>
      <c r="B3" s="561" t="s">
        <v>306</v>
      </c>
      <c r="C3" s="561"/>
      <c r="D3" s="561"/>
      <c r="E3" s="288" t="s">
        <v>256</v>
      </c>
      <c r="F3" s="563" t="s">
        <v>307</v>
      </c>
      <c r="G3" s="564"/>
      <c r="H3" s="564"/>
      <c r="I3" s="564"/>
      <c r="J3" s="263" t="s">
        <v>258</v>
      </c>
      <c r="K3" s="642" t="s">
        <v>308</v>
      </c>
      <c r="L3" s="562"/>
    </row>
    <row r="4" spans="1:12" ht="13" x14ac:dyDescent="0.25">
      <c r="A4" s="289" t="s">
        <v>54</v>
      </c>
      <c r="B4" s="559" t="s">
        <v>383</v>
      </c>
      <c r="C4" s="559"/>
      <c r="D4" s="559"/>
      <c r="E4" s="265" t="s">
        <v>256</v>
      </c>
      <c r="F4" s="565" t="s">
        <v>384</v>
      </c>
      <c r="G4" s="619"/>
      <c r="H4" s="619"/>
      <c r="I4" s="619"/>
      <c r="J4" s="265" t="s">
        <v>258</v>
      </c>
      <c r="K4" s="559" t="s">
        <v>385</v>
      </c>
      <c r="L4" s="560"/>
    </row>
    <row r="5" spans="1:12" ht="13" x14ac:dyDescent="0.25">
      <c r="A5" s="217" t="s">
        <v>65</v>
      </c>
      <c r="B5" s="621"/>
      <c r="C5" s="621"/>
      <c r="D5" s="621"/>
      <c r="E5" s="192" t="s">
        <v>256</v>
      </c>
      <c r="F5" s="563"/>
      <c r="G5" s="622"/>
      <c r="H5" s="622"/>
      <c r="I5" s="622"/>
      <c r="J5" s="192" t="s">
        <v>258</v>
      </c>
      <c r="K5" s="643"/>
      <c r="L5" s="623"/>
    </row>
    <row r="6" spans="1:12" ht="13" x14ac:dyDescent="0.25">
      <c r="A6" s="218" t="s">
        <v>99</v>
      </c>
      <c r="B6" s="625"/>
      <c r="C6" s="625"/>
      <c r="D6" s="625"/>
      <c r="E6" s="193" t="s">
        <v>256</v>
      </c>
      <c r="F6" s="565"/>
      <c r="G6" s="625"/>
      <c r="H6" s="625"/>
      <c r="I6" s="625"/>
      <c r="J6" s="193" t="s">
        <v>258</v>
      </c>
      <c r="K6" s="625"/>
      <c r="L6" s="626"/>
    </row>
    <row r="7" spans="1:12" ht="13.5" thickBot="1" x14ac:dyDescent="0.3">
      <c r="A7" s="219" t="s">
        <v>101</v>
      </c>
      <c r="B7" s="590"/>
      <c r="C7" s="590"/>
      <c r="D7" s="590"/>
      <c r="E7" s="220" t="s">
        <v>256</v>
      </c>
      <c r="F7" s="648"/>
      <c r="G7" s="649"/>
      <c r="H7" s="649"/>
      <c r="I7" s="649"/>
      <c r="J7" s="221" t="s">
        <v>258</v>
      </c>
      <c r="K7" s="590"/>
      <c r="L7" s="650"/>
    </row>
    <row r="8" spans="1:12" ht="13" x14ac:dyDescent="0.25">
      <c r="A8" s="525" t="s">
        <v>273</v>
      </c>
      <c r="B8" s="528" t="s">
        <v>386</v>
      </c>
      <c r="C8" s="531" t="s">
        <v>275</v>
      </c>
      <c r="D8" s="531" t="s">
        <v>276</v>
      </c>
      <c r="E8" s="651" t="s">
        <v>277</v>
      </c>
      <c r="F8" s="651"/>
      <c r="G8" s="651"/>
      <c r="H8" s="651"/>
      <c r="I8" s="651"/>
      <c r="J8" s="651"/>
      <c r="K8" s="644" t="s">
        <v>278</v>
      </c>
      <c r="L8" s="645"/>
    </row>
    <row r="9" spans="1:12" ht="13.5" x14ac:dyDescent="0.25">
      <c r="A9" s="526"/>
      <c r="B9" s="529"/>
      <c r="C9" s="532"/>
      <c r="D9" s="532"/>
      <c r="E9" s="222" t="s">
        <v>52</v>
      </c>
      <c r="F9" s="197" t="s">
        <v>53</v>
      </c>
      <c r="G9" s="197" t="s">
        <v>54</v>
      </c>
      <c r="H9" s="197" t="s">
        <v>65</v>
      </c>
      <c r="I9" s="197" t="s">
        <v>99</v>
      </c>
      <c r="J9" s="197" t="s">
        <v>101</v>
      </c>
      <c r="K9" s="529" t="s">
        <v>279</v>
      </c>
      <c r="L9" s="646" t="s">
        <v>280</v>
      </c>
    </row>
    <row r="10" spans="1:12" ht="13" thickBot="1" x14ac:dyDescent="0.3">
      <c r="A10" s="527"/>
      <c r="B10" s="530"/>
      <c r="C10" s="533"/>
      <c r="D10" s="533"/>
      <c r="E10" s="200" t="s">
        <v>281</v>
      </c>
      <c r="F10" s="200" t="s">
        <v>281</v>
      </c>
      <c r="G10" s="200" t="s">
        <v>281</v>
      </c>
      <c r="H10" s="200" t="s">
        <v>281</v>
      </c>
      <c r="I10" s="200" t="s">
        <v>281</v>
      </c>
      <c r="J10" s="200" t="s">
        <v>281</v>
      </c>
      <c r="K10" s="530"/>
      <c r="L10" s="647"/>
    </row>
    <row r="11" spans="1:12" s="203" customFormat="1" ht="13" x14ac:dyDescent="0.3">
      <c r="A11" s="202">
        <v>1</v>
      </c>
      <c r="B11" s="297" t="s">
        <v>495</v>
      </c>
      <c r="C11" s="297" t="s">
        <v>324</v>
      </c>
      <c r="D11" s="343">
        <v>1</v>
      </c>
      <c r="E11" s="294">
        <v>206.95</v>
      </c>
      <c r="F11" s="291">
        <v>199.67</v>
      </c>
      <c r="G11" s="294">
        <v>699.9</v>
      </c>
      <c r="H11" s="294"/>
      <c r="I11" s="294"/>
      <c r="J11" s="294"/>
      <c r="K11" s="292">
        <f t="shared" ref="K11:K16" si="0">AVERAGE(E11:J11)</f>
        <v>368.84</v>
      </c>
      <c r="L11" s="293">
        <f t="shared" ref="L11:L16" si="1">K11*D11</f>
        <v>368.84</v>
      </c>
    </row>
    <row r="12" spans="1:12" s="203" customFormat="1" ht="13" x14ac:dyDescent="0.3">
      <c r="A12" s="204">
        <v>2</v>
      </c>
      <c r="B12" s="297" t="s">
        <v>496</v>
      </c>
      <c r="C12" s="297" t="s">
        <v>324</v>
      </c>
      <c r="D12" s="343">
        <v>1</v>
      </c>
      <c r="E12" s="294">
        <v>114.9</v>
      </c>
      <c r="F12" s="291">
        <v>134.91</v>
      </c>
      <c r="G12" s="294">
        <v>194.3</v>
      </c>
      <c r="H12" s="294"/>
      <c r="I12" s="294"/>
      <c r="J12" s="294"/>
      <c r="K12" s="292">
        <f t="shared" si="0"/>
        <v>148.03666666666666</v>
      </c>
      <c r="L12" s="293">
        <f t="shared" si="1"/>
        <v>148.03666666666666</v>
      </c>
    </row>
    <row r="13" spans="1:12" s="203" customFormat="1" ht="13" x14ac:dyDescent="0.3">
      <c r="A13" s="204">
        <v>3</v>
      </c>
      <c r="B13" s="297" t="s">
        <v>497</v>
      </c>
      <c r="C13" s="297" t="s">
        <v>324</v>
      </c>
      <c r="D13" s="343">
        <v>1</v>
      </c>
      <c r="E13" s="294">
        <v>218.23</v>
      </c>
      <c r="F13" s="291">
        <v>152</v>
      </c>
      <c r="G13" s="294">
        <v>889.9</v>
      </c>
      <c r="H13" s="294"/>
      <c r="I13" s="294"/>
      <c r="J13" s="294"/>
      <c r="K13" s="292">
        <f t="shared" si="0"/>
        <v>420.04333333333335</v>
      </c>
      <c r="L13" s="293">
        <f t="shared" si="1"/>
        <v>420.04333333333335</v>
      </c>
    </row>
    <row r="14" spans="1:12" s="203" customFormat="1" ht="13" x14ac:dyDescent="0.3">
      <c r="A14" s="204">
        <v>4</v>
      </c>
      <c r="B14" s="297" t="s">
        <v>498</v>
      </c>
      <c r="C14" s="297" t="s">
        <v>324</v>
      </c>
      <c r="D14" s="343">
        <v>1</v>
      </c>
      <c r="E14" s="294">
        <v>23.9</v>
      </c>
      <c r="F14" s="291">
        <v>19.32</v>
      </c>
      <c r="G14" s="294">
        <v>19.899999999999999</v>
      </c>
      <c r="H14" s="294"/>
      <c r="I14" s="294"/>
      <c r="J14" s="294"/>
      <c r="K14" s="292">
        <f t="shared" si="0"/>
        <v>21.04</v>
      </c>
      <c r="L14" s="293">
        <f t="shared" si="1"/>
        <v>21.04</v>
      </c>
    </row>
    <row r="15" spans="1:12" s="203" customFormat="1" ht="13" x14ac:dyDescent="0.25">
      <c r="A15" s="204">
        <v>5</v>
      </c>
      <c r="B15" s="297" t="s">
        <v>499</v>
      </c>
      <c r="C15" s="297" t="s">
        <v>324</v>
      </c>
      <c r="D15" s="343">
        <v>1</v>
      </c>
      <c r="E15" s="294">
        <v>116.92</v>
      </c>
      <c r="F15" s="295">
        <v>162.75</v>
      </c>
      <c r="G15" s="294">
        <v>195.9</v>
      </c>
      <c r="H15" s="294"/>
      <c r="I15" s="294"/>
      <c r="J15" s="294"/>
      <c r="K15" s="292">
        <f t="shared" si="0"/>
        <v>158.52333333333334</v>
      </c>
      <c r="L15" s="293">
        <f t="shared" si="1"/>
        <v>158.52333333333334</v>
      </c>
    </row>
    <row r="16" spans="1:12" s="203" customFormat="1" ht="26" x14ac:dyDescent="0.25">
      <c r="A16" s="204">
        <v>6</v>
      </c>
      <c r="B16" s="297" t="s">
        <v>500</v>
      </c>
      <c r="C16" s="297" t="s">
        <v>324</v>
      </c>
      <c r="D16" s="343">
        <v>1</v>
      </c>
      <c r="E16" s="294">
        <v>629.9</v>
      </c>
      <c r="F16" s="296">
        <v>696.99</v>
      </c>
      <c r="G16" s="294">
        <v>663.45</v>
      </c>
      <c r="H16" s="294"/>
      <c r="I16" s="294"/>
      <c r="J16" s="294"/>
      <c r="K16" s="292">
        <f t="shared" si="0"/>
        <v>663.4466666666666</v>
      </c>
      <c r="L16" s="293">
        <f t="shared" si="1"/>
        <v>663.4466666666666</v>
      </c>
    </row>
    <row r="17" spans="1:12" s="203" customFormat="1" ht="13" x14ac:dyDescent="0.25">
      <c r="A17" s="204">
        <v>7</v>
      </c>
      <c r="B17" s="297"/>
      <c r="C17" s="298"/>
      <c r="D17" s="348"/>
      <c r="E17" s="294"/>
      <c r="F17" s="294"/>
      <c r="G17" s="294"/>
      <c r="H17" s="294"/>
      <c r="I17" s="294"/>
      <c r="J17" s="294"/>
      <c r="K17" s="292"/>
      <c r="L17" s="293"/>
    </row>
    <row r="18" spans="1:12" s="203" customFormat="1" ht="13" x14ac:dyDescent="0.25">
      <c r="A18" s="204"/>
      <c r="B18" s="297"/>
      <c r="C18" s="298"/>
      <c r="D18" s="348"/>
      <c r="E18" s="294"/>
      <c r="F18" s="294"/>
      <c r="G18" s="294"/>
      <c r="H18" s="294"/>
      <c r="I18" s="294"/>
      <c r="J18" s="294"/>
      <c r="K18" s="292"/>
      <c r="L18" s="293"/>
    </row>
    <row r="19" spans="1:12" s="203" customFormat="1" ht="13" x14ac:dyDescent="0.25">
      <c r="A19" s="204"/>
      <c r="B19" s="297"/>
      <c r="C19" s="298"/>
      <c r="D19" s="348"/>
      <c r="E19" s="294"/>
      <c r="F19" s="294"/>
      <c r="G19" s="294"/>
      <c r="H19" s="294"/>
      <c r="I19" s="294"/>
      <c r="J19" s="294"/>
      <c r="K19" s="292"/>
      <c r="L19" s="293"/>
    </row>
    <row r="20" spans="1:12" s="203" customFormat="1" ht="13" x14ac:dyDescent="0.25">
      <c r="A20" s="204"/>
      <c r="B20" s="297"/>
      <c r="C20" s="298"/>
      <c r="D20" s="348"/>
      <c r="E20" s="294"/>
      <c r="F20" s="294"/>
      <c r="G20" s="294"/>
      <c r="H20" s="294"/>
      <c r="I20" s="294"/>
      <c r="J20" s="294"/>
      <c r="K20" s="292"/>
      <c r="L20" s="293"/>
    </row>
    <row r="21" spans="1:12" s="203" customFormat="1" ht="13" x14ac:dyDescent="0.25">
      <c r="A21" s="204"/>
      <c r="B21" s="299"/>
      <c r="C21" s="298"/>
      <c r="D21" s="348"/>
      <c r="E21" s="294"/>
      <c r="F21" s="294"/>
      <c r="G21" s="294"/>
      <c r="H21" s="294"/>
      <c r="I21" s="294"/>
      <c r="J21" s="294"/>
      <c r="K21" s="292"/>
      <c r="L21" s="293"/>
    </row>
    <row r="22" spans="1:12" s="203" customFormat="1" ht="13.5" thickBot="1" x14ac:dyDescent="0.3">
      <c r="A22" s="204"/>
      <c r="B22" s="299"/>
      <c r="C22" s="298"/>
      <c r="D22" s="348"/>
      <c r="E22" s="294"/>
      <c r="F22" s="294"/>
      <c r="G22" s="294"/>
      <c r="H22" s="294"/>
      <c r="I22" s="294"/>
      <c r="J22" s="294"/>
      <c r="K22" s="292"/>
      <c r="L22" s="293"/>
    </row>
    <row r="23" spans="1:12" ht="13.5" thickBot="1" x14ac:dyDescent="0.3">
      <c r="A23" s="569" t="s">
        <v>394</v>
      </c>
      <c r="B23" s="570"/>
      <c r="C23" s="570"/>
      <c r="D23" s="570"/>
      <c r="E23" s="570"/>
      <c r="F23" s="570"/>
      <c r="G23" s="570"/>
      <c r="H23" s="570"/>
      <c r="I23" s="570"/>
      <c r="J23" s="571"/>
      <c r="K23" s="653">
        <f>SUM(L11:L22)</f>
        <v>1779.9299999999998</v>
      </c>
      <c r="L23" s="654"/>
    </row>
    <row r="24" spans="1:12" ht="13.5" thickBot="1" x14ac:dyDescent="0.3">
      <c r="A24" s="188"/>
      <c r="B24" s="188"/>
      <c r="C24" s="188"/>
      <c r="D24" s="188"/>
      <c r="E24" s="188"/>
      <c r="F24" s="188"/>
      <c r="G24" s="188"/>
      <c r="H24" s="188"/>
      <c r="I24" s="188"/>
      <c r="J24" s="188"/>
      <c r="K24" s="252"/>
      <c r="L24" s="252"/>
    </row>
    <row r="25" spans="1:12" ht="13.5" thickBot="1" x14ac:dyDescent="0.35">
      <c r="A25" s="569" t="s">
        <v>395</v>
      </c>
      <c r="B25" s="570"/>
      <c r="C25" s="570"/>
      <c r="D25" s="570"/>
      <c r="E25" s="570"/>
      <c r="F25" s="570"/>
      <c r="G25" s="570"/>
      <c r="H25" s="570"/>
      <c r="I25" s="570"/>
      <c r="J25" s="571"/>
      <c r="K25" s="574">
        <f>(K23*10%)/12</f>
        <v>14.832749999999999</v>
      </c>
      <c r="L25" s="575"/>
    </row>
    <row r="26" spans="1:12" ht="13.5" thickBot="1" x14ac:dyDescent="0.3">
      <c r="A26" s="188"/>
      <c r="B26" s="188"/>
      <c r="C26" s="188"/>
      <c r="D26" s="188"/>
      <c r="E26" s="188"/>
      <c r="F26" s="188"/>
      <c r="G26" s="188"/>
      <c r="H26" s="188"/>
      <c r="I26" s="188"/>
      <c r="J26" s="188"/>
      <c r="K26" s="236"/>
      <c r="L26" s="236"/>
    </row>
    <row r="27" spans="1:12" ht="20.25" customHeight="1" x14ac:dyDescent="0.25">
      <c r="A27" s="485"/>
      <c r="B27" s="486"/>
      <c r="C27" s="491" t="s">
        <v>298</v>
      </c>
      <c r="D27" s="494"/>
      <c r="E27" s="495"/>
      <c r="F27" s="495"/>
      <c r="G27" s="495"/>
      <c r="H27" s="495"/>
      <c r="I27" s="495"/>
      <c r="J27" s="495"/>
      <c r="K27" s="495"/>
      <c r="L27" s="496"/>
    </row>
    <row r="28" spans="1:12" x14ac:dyDescent="0.25">
      <c r="A28" s="487"/>
      <c r="B28" s="488"/>
      <c r="C28" s="492"/>
      <c r="D28" s="497"/>
      <c r="E28" s="498"/>
      <c r="F28" s="498"/>
      <c r="G28" s="498"/>
      <c r="H28" s="498"/>
      <c r="I28" s="498"/>
      <c r="J28" s="498"/>
      <c r="K28" s="498"/>
      <c r="L28" s="499"/>
    </row>
    <row r="29" spans="1:12" ht="14.25" customHeight="1" x14ac:dyDescent="0.25">
      <c r="A29" s="487"/>
      <c r="B29" s="488"/>
      <c r="C29" s="492"/>
      <c r="D29" s="497"/>
      <c r="E29" s="498"/>
      <c r="F29" s="498"/>
      <c r="G29" s="498"/>
      <c r="H29" s="498"/>
      <c r="I29" s="498"/>
      <c r="J29" s="498"/>
      <c r="K29" s="498"/>
      <c r="L29" s="499"/>
    </row>
    <row r="30" spans="1:12" ht="13" thickBot="1" x14ac:dyDescent="0.3">
      <c r="A30" s="489"/>
      <c r="B30" s="490"/>
      <c r="C30" s="493"/>
      <c r="D30" s="500"/>
      <c r="E30" s="501"/>
      <c r="F30" s="501"/>
      <c r="G30" s="501"/>
      <c r="H30" s="501"/>
      <c r="I30" s="501"/>
      <c r="J30" s="501"/>
      <c r="K30" s="501"/>
      <c r="L30" s="502"/>
    </row>
    <row r="31" spans="1:12" ht="13" thickBot="1" x14ac:dyDescent="0.3"/>
    <row r="32" spans="1:12" x14ac:dyDescent="0.25">
      <c r="A32" s="652" t="s">
        <v>396</v>
      </c>
      <c r="B32" s="504"/>
      <c r="C32" s="504"/>
      <c r="D32" s="504"/>
      <c r="E32" s="504"/>
      <c r="F32" s="504"/>
      <c r="G32" s="504"/>
      <c r="H32" s="504"/>
      <c r="I32" s="504"/>
      <c r="J32" s="504"/>
      <c r="K32" s="504"/>
      <c r="L32" s="505"/>
    </row>
    <row r="33" spans="1:12" x14ac:dyDescent="0.25">
      <c r="A33" s="506"/>
      <c r="B33" s="507"/>
      <c r="C33" s="507"/>
      <c r="D33" s="507"/>
      <c r="E33" s="507"/>
      <c r="F33" s="507"/>
      <c r="G33" s="507"/>
      <c r="H33" s="507"/>
      <c r="I33" s="507"/>
      <c r="J33" s="507"/>
      <c r="K33" s="507"/>
      <c r="L33" s="508"/>
    </row>
    <row r="34" spans="1:12" x14ac:dyDescent="0.25">
      <c r="A34" s="506"/>
      <c r="B34" s="507"/>
      <c r="C34" s="507"/>
      <c r="D34" s="507"/>
      <c r="E34" s="507"/>
      <c r="F34" s="507"/>
      <c r="G34" s="507"/>
      <c r="H34" s="507"/>
      <c r="I34" s="507"/>
      <c r="J34" s="507"/>
      <c r="K34" s="507"/>
      <c r="L34" s="508"/>
    </row>
    <row r="35" spans="1:12" x14ac:dyDescent="0.25">
      <c r="A35" s="506"/>
      <c r="B35" s="507"/>
      <c r="C35" s="507"/>
      <c r="D35" s="507"/>
      <c r="E35" s="507"/>
      <c r="F35" s="507"/>
      <c r="G35" s="507"/>
      <c r="H35" s="507"/>
      <c r="I35" s="507"/>
      <c r="J35" s="507"/>
      <c r="K35" s="507"/>
      <c r="L35" s="508"/>
    </row>
    <row r="36" spans="1:12" ht="13" thickBot="1" x14ac:dyDescent="0.3">
      <c r="A36" s="509"/>
      <c r="B36" s="510"/>
      <c r="C36" s="510"/>
      <c r="D36" s="510"/>
      <c r="E36" s="510"/>
      <c r="F36" s="510"/>
      <c r="G36" s="510"/>
      <c r="H36" s="510"/>
      <c r="I36" s="510"/>
      <c r="J36" s="510"/>
      <c r="K36" s="510"/>
      <c r="L36" s="511"/>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2:L36"/>
    <mergeCell ref="A23:J23"/>
    <mergeCell ref="K23:L23"/>
    <mergeCell ref="A25:J25"/>
    <mergeCell ref="K25:L25"/>
    <mergeCell ref="A27:B30"/>
    <mergeCell ref="C27:C30"/>
    <mergeCell ref="D27:L30"/>
  </mergeCells>
  <hyperlinks>
    <hyperlink ref="F2" r:id="rId1" xr:uid="{34DFFA4E-67F8-43B8-9E9E-A462515EEBC7}"/>
    <hyperlink ref="F3" r:id="rId2" xr:uid="{A366967E-4B03-42F6-BD45-F3F4629E26ED}"/>
    <hyperlink ref="F4" r:id="rId3" xr:uid="{15ED048E-97A5-4748-BC04-69EE4FF739D1}"/>
  </hyperlinks>
  <pageMargins left="0.511811024" right="0.511811024" top="0.78740157499999996" bottom="0.78740157499999996" header="0.31496062000000002" footer="0.31496062000000002"/>
  <pageSetup paperSize="9" orientation="landscape" verticalDpi="0" r:id="rId4"/>
  <drawing r:id="rId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501</v>
      </c>
    </row>
    <row r="3" spans="1:4" ht="13" x14ac:dyDescent="0.3">
      <c r="A3" s="10" t="s">
        <v>502</v>
      </c>
      <c r="B3">
        <f>'Item 1 - Servente'!I172/'Item 1 - Servente'!I39</f>
        <v>3.7345634202268267</v>
      </c>
    </row>
    <row r="5" spans="1:4" x14ac:dyDescent="0.25">
      <c r="A5" t="s">
        <v>503</v>
      </c>
    </row>
    <row r="7" spans="1:4" x14ac:dyDescent="0.25">
      <c r="A7" t="s">
        <v>504</v>
      </c>
    </row>
    <row r="9" spans="1:4" x14ac:dyDescent="0.25">
      <c r="A9" s="40">
        <v>2.2799999999999998</v>
      </c>
      <c r="B9" t="s">
        <v>505</v>
      </c>
      <c r="D9" s="161" t="s">
        <v>506</v>
      </c>
    </row>
    <row r="10" spans="1:4" x14ac:dyDescent="0.25">
      <c r="A10" s="40" t="s">
        <v>507</v>
      </c>
      <c r="B10" t="s">
        <v>508</v>
      </c>
      <c r="D10" t="s">
        <v>509</v>
      </c>
    </row>
    <row r="11" spans="1:4" x14ac:dyDescent="0.25">
      <c r="A11" s="40" t="s">
        <v>510</v>
      </c>
      <c r="B11" t="s">
        <v>511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69" t="s">
        <v>512</v>
      </c>
      <c r="B1" s="470"/>
      <c r="C1" s="470"/>
      <c r="D1" s="470"/>
      <c r="E1" s="470"/>
      <c r="F1" s="470"/>
      <c r="G1" s="470"/>
      <c r="H1" s="470"/>
      <c r="I1" s="471"/>
    </row>
    <row r="2" spans="1:9" ht="13" x14ac:dyDescent="0.25">
      <c r="A2" s="37"/>
      <c r="B2" s="37"/>
      <c r="C2" s="37"/>
      <c r="D2" s="37"/>
      <c r="E2" s="37"/>
      <c r="F2" s="37"/>
      <c r="G2" s="37"/>
      <c r="H2" s="37"/>
      <c r="I2" s="37"/>
    </row>
    <row r="3" spans="1:9" ht="13" x14ac:dyDescent="0.25">
      <c r="A3" s="37" t="s">
        <v>513</v>
      </c>
      <c r="B3" s="37"/>
      <c r="C3" s="37"/>
      <c r="D3" s="37"/>
      <c r="E3" s="37"/>
      <c r="F3" s="37"/>
      <c r="G3" s="37"/>
      <c r="H3" s="37"/>
      <c r="I3" s="37"/>
    </row>
    <row r="4" spans="1:9" ht="15" customHeight="1" x14ac:dyDescent="0.25">
      <c r="A4" s="700" t="s">
        <v>514</v>
      </c>
      <c r="B4" s="700"/>
      <c r="C4" s="700"/>
      <c r="D4" s="700"/>
      <c r="E4" s="700"/>
      <c r="F4" s="700"/>
      <c r="G4" s="700"/>
      <c r="H4" s="700"/>
      <c r="I4" s="700"/>
    </row>
    <row r="5" spans="1:9" ht="15" customHeight="1" x14ac:dyDescent="0.25">
      <c r="A5" s="700" t="s">
        <v>515</v>
      </c>
      <c r="B5" s="700"/>
      <c r="C5" s="700"/>
      <c r="D5" s="700"/>
      <c r="E5" s="700"/>
      <c r="F5" s="700"/>
      <c r="G5" s="700"/>
      <c r="H5" s="700"/>
      <c r="I5" s="700"/>
    </row>
    <row r="6" spans="1:9" ht="15" customHeight="1" x14ac:dyDescent="0.25">
      <c r="A6" s="700" t="s">
        <v>516</v>
      </c>
      <c r="B6" s="700"/>
      <c r="C6" s="700"/>
      <c r="D6" s="700"/>
      <c r="E6" s="700"/>
      <c r="F6" s="700"/>
      <c r="G6" s="700"/>
      <c r="H6" s="700"/>
      <c r="I6" s="700"/>
    </row>
    <row r="7" spans="1:9" ht="15" customHeight="1" x14ac:dyDescent="0.25">
      <c r="A7" s="700"/>
      <c r="B7" s="700"/>
      <c r="C7" s="700"/>
      <c r="D7" s="700"/>
      <c r="E7" s="700"/>
      <c r="F7" s="700"/>
      <c r="G7" s="700"/>
      <c r="H7" s="700"/>
      <c r="I7" s="700"/>
    </row>
    <row r="8" spans="1:9" ht="27" customHeight="1" x14ac:dyDescent="0.25">
      <c r="A8" s="700" t="s">
        <v>517</v>
      </c>
      <c r="B8" s="700"/>
      <c r="C8" s="700"/>
      <c r="D8" s="700"/>
      <c r="E8" s="700"/>
      <c r="F8" s="700"/>
      <c r="G8" s="700"/>
      <c r="H8" s="700"/>
      <c r="I8" s="700"/>
    </row>
    <row r="9" spans="1:9" ht="15" customHeight="1" x14ac:dyDescent="0.25">
      <c r="A9" s="692" t="s">
        <v>518</v>
      </c>
      <c r="B9" s="692"/>
      <c r="C9" s="692"/>
      <c r="D9" s="692"/>
      <c r="E9" s="692"/>
      <c r="F9" s="692"/>
      <c r="G9" s="692"/>
      <c r="H9" s="692"/>
      <c r="I9" s="692"/>
    </row>
    <row r="10" spans="1:9" ht="15" customHeight="1" x14ac:dyDescent="0.25">
      <c r="A10" s="692"/>
      <c r="B10" s="692"/>
      <c r="C10" s="692"/>
      <c r="D10" s="692"/>
      <c r="E10" s="692"/>
      <c r="F10" s="692"/>
      <c r="G10" s="692"/>
      <c r="H10" s="692"/>
      <c r="I10" s="692"/>
    </row>
    <row r="11" spans="1:9" ht="30" customHeight="1" x14ac:dyDescent="0.25">
      <c r="A11" s="700" t="s">
        <v>519</v>
      </c>
      <c r="B11" s="700"/>
      <c r="C11" s="700"/>
      <c r="D11" s="700"/>
      <c r="E11" s="700"/>
      <c r="F11" s="700"/>
      <c r="G11" s="700"/>
      <c r="H11" s="700"/>
      <c r="I11" s="700"/>
    </row>
    <row r="12" spans="1:9" ht="30" customHeight="1" x14ac:dyDescent="0.25">
      <c r="A12" s="700" t="s">
        <v>520</v>
      </c>
      <c r="B12" s="700"/>
      <c r="C12" s="700"/>
      <c r="D12" s="700"/>
      <c r="E12" s="700"/>
      <c r="F12" s="700"/>
      <c r="G12" s="700"/>
      <c r="H12" s="700"/>
      <c r="I12" s="700"/>
    </row>
    <row r="13" spans="1:9" ht="30" customHeight="1" x14ac:dyDescent="0.25">
      <c r="A13" s="700" t="s">
        <v>521</v>
      </c>
      <c r="B13" s="700"/>
      <c r="C13" s="700"/>
      <c r="D13" s="700"/>
      <c r="E13" s="700"/>
      <c r="F13" s="700"/>
      <c r="G13" s="700"/>
      <c r="H13" s="700"/>
      <c r="I13" s="700"/>
    </row>
    <row r="14" spans="1:9" ht="30" customHeight="1" x14ac:dyDescent="0.25">
      <c r="A14" s="700" t="s">
        <v>522</v>
      </c>
      <c r="B14" s="700"/>
      <c r="C14" s="700"/>
      <c r="D14" s="700"/>
      <c r="E14" s="700"/>
      <c r="F14" s="700"/>
      <c r="G14" s="700"/>
      <c r="H14" s="700"/>
      <c r="I14" s="700"/>
    </row>
    <row r="15" spans="1:9" ht="30" customHeight="1" x14ac:dyDescent="0.25">
      <c r="A15" s="693" t="s">
        <v>523</v>
      </c>
      <c r="B15" s="693"/>
      <c r="C15" s="693"/>
      <c r="D15" s="693"/>
      <c r="E15" s="693"/>
      <c r="F15" s="693"/>
      <c r="G15" s="693"/>
      <c r="H15" s="693"/>
      <c r="I15" s="693"/>
    </row>
    <row r="16" spans="1:9" ht="12.75" customHeight="1" thickBot="1" x14ac:dyDescent="0.3">
      <c r="A16" s="693"/>
      <c r="B16" s="693"/>
      <c r="C16" s="693"/>
      <c r="D16" s="693"/>
      <c r="E16" s="693"/>
      <c r="F16" s="693"/>
      <c r="G16" s="693"/>
      <c r="H16" s="693"/>
      <c r="I16" s="693"/>
    </row>
    <row r="17" spans="1:9" ht="13.5" thickBot="1" x14ac:dyDescent="0.3">
      <c r="A17" s="697" t="s">
        <v>524</v>
      </c>
      <c r="B17" s="698"/>
      <c r="C17" s="698"/>
      <c r="D17" s="698"/>
      <c r="E17" s="698"/>
      <c r="F17" s="698"/>
      <c r="G17" s="698"/>
      <c r="H17" s="698"/>
      <c r="I17" s="699"/>
    </row>
    <row r="19" spans="1:9" ht="13" x14ac:dyDescent="0.3">
      <c r="A19" s="450" t="s">
        <v>106</v>
      </c>
      <c r="B19" s="450"/>
      <c r="C19" s="450"/>
      <c r="D19" s="450"/>
      <c r="E19" s="450"/>
      <c r="F19" s="450"/>
      <c r="G19" s="450"/>
      <c r="H19" s="450"/>
      <c r="I19" s="450"/>
    </row>
    <row r="20" spans="1:9" ht="13" x14ac:dyDescent="0.3">
      <c r="A20" s="46" t="s">
        <v>107</v>
      </c>
      <c r="B20" s="479" t="s">
        <v>108</v>
      </c>
      <c r="C20" s="480"/>
      <c r="D20" s="480"/>
      <c r="E20" s="480"/>
      <c r="F20" s="480"/>
      <c r="G20" s="480"/>
      <c r="H20" s="481"/>
      <c r="I20" s="8" t="s">
        <v>92</v>
      </c>
    </row>
    <row r="21" spans="1:9" ht="24.75" customHeight="1" x14ac:dyDescent="0.25">
      <c r="A21" s="46" t="s">
        <v>52</v>
      </c>
      <c r="B21" s="694" t="s">
        <v>525</v>
      </c>
      <c r="C21" s="447"/>
      <c r="D21" s="447"/>
      <c r="E21" s="447"/>
      <c r="F21" s="447"/>
      <c r="G21" s="447"/>
      <c r="H21" s="448"/>
      <c r="I21" s="162">
        <f>1/12</f>
        <v>8.3333333333333329E-2</v>
      </c>
    </row>
    <row r="22" spans="1:9" ht="24.75" customHeight="1" x14ac:dyDescent="0.3">
      <c r="A22" s="8" t="s">
        <v>53</v>
      </c>
      <c r="B22" s="694" t="s">
        <v>526</v>
      </c>
      <c r="C22" s="695"/>
      <c r="D22" s="695"/>
      <c r="E22" s="695"/>
      <c r="F22" s="695"/>
      <c r="G22" s="695"/>
      <c r="H22" s="696"/>
      <c r="I22" s="24">
        <v>0.121</v>
      </c>
    </row>
    <row r="23" spans="1:9" ht="13" x14ac:dyDescent="0.3">
      <c r="A23" s="441" t="s">
        <v>111</v>
      </c>
      <c r="B23" s="441"/>
      <c r="C23" s="441"/>
      <c r="D23" s="441"/>
      <c r="E23" s="441"/>
      <c r="F23" s="441"/>
      <c r="G23" s="441"/>
      <c r="H23" s="41"/>
      <c r="I23" s="41">
        <f>TRUNC(SUM(I21:I22),4)</f>
        <v>0.20430000000000001</v>
      </c>
    </row>
    <row r="24" spans="1:9" ht="37.5" customHeight="1" x14ac:dyDescent="0.25">
      <c r="A24" s="46" t="s">
        <v>54</v>
      </c>
      <c r="B24" s="694" t="s">
        <v>527</v>
      </c>
      <c r="C24" s="695"/>
      <c r="D24" s="695"/>
      <c r="E24" s="695"/>
      <c r="F24" s="695"/>
      <c r="G24" s="695"/>
      <c r="H24" s="696"/>
      <c r="I24" s="162">
        <v>7.8200000000000006E-2</v>
      </c>
    </row>
    <row r="25" spans="1:9" ht="13" x14ac:dyDescent="0.3">
      <c r="A25" s="441" t="s">
        <v>113</v>
      </c>
      <c r="B25" s="441"/>
      <c r="C25" s="441"/>
      <c r="D25" s="441"/>
      <c r="E25" s="441"/>
      <c r="F25" s="441"/>
      <c r="G25" s="441"/>
      <c r="H25" s="41"/>
      <c r="I25" s="41">
        <f>TRUNC(SUM(I23:I24),4)</f>
        <v>0.28249999999999997</v>
      </c>
    </row>
    <row r="26" spans="1:9" ht="13" x14ac:dyDescent="0.3">
      <c r="A26" s="170" t="s">
        <v>528</v>
      </c>
      <c r="B26" s="8"/>
      <c r="C26" s="8"/>
      <c r="D26" s="8"/>
      <c r="E26" s="8"/>
      <c r="F26" s="8"/>
      <c r="G26" s="8"/>
      <c r="H26" s="169"/>
      <c r="I26" s="169"/>
    </row>
    <row r="27" spans="1:9" s="10" customFormat="1" ht="13" x14ac:dyDescent="0.3">
      <c r="A27" s="36"/>
    </row>
    <row r="28" spans="1:9" s="10" customFormat="1" ht="13" x14ac:dyDescent="0.3">
      <c r="A28" s="36"/>
    </row>
    <row r="29" spans="1:9" ht="13" x14ac:dyDescent="0.3">
      <c r="A29" s="3"/>
      <c r="B29" s="3"/>
      <c r="C29" s="3"/>
      <c r="D29" s="3"/>
      <c r="E29" s="3"/>
      <c r="F29" s="3"/>
      <c r="G29" s="3"/>
      <c r="H29" s="3"/>
      <c r="I29" s="4"/>
    </row>
    <row r="30" spans="1:9" s="10" customFormat="1" ht="13" x14ac:dyDescent="0.3">
      <c r="A30" s="450" t="s">
        <v>157</v>
      </c>
      <c r="B30" s="450"/>
      <c r="C30" s="450"/>
      <c r="D30" s="450"/>
      <c r="E30" s="450"/>
      <c r="F30" s="450"/>
      <c r="G30" s="450"/>
      <c r="H30" s="450"/>
      <c r="I30" s="450"/>
    </row>
    <row r="31" spans="1:9" ht="13" x14ac:dyDescent="0.3">
      <c r="A31" s="8">
        <v>3</v>
      </c>
      <c r="B31" s="420" t="s">
        <v>158</v>
      </c>
      <c r="C31" s="420"/>
      <c r="D31" s="420"/>
      <c r="E31" s="420"/>
      <c r="F31" s="420"/>
      <c r="G31" s="420"/>
      <c r="H31" s="8" t="s">
        <v>92</v>
      </c>
      <c r="I31" s="8" t="s">
        <v>51</v>
      </c>
    </row>
    <row r="32" spans="1:9" ht="13" x14ac:dyDescent="0.3">
      <c r="A32" s="8" t="s">
        <v>52</v>
      </c>
      <c r="B32" s="421" t="s">
        <v>159</v>
      </c>
      <c r="C32" s="421"/>
      <c r="D32" s="421"/>
      <c r="E32" s="421"/>
      <c r="F32" s="421"/>
      <c r="G32" s="421"/>
      <c r="H32" s="1">
        <v>4.1999999999999997E-3</v>
      </c>
      <c r="I32" s="25"/>
    </row>
    <row r="33" spans="1:11" ht="13" x14ac:dyDescent="0.25">
      <c r="A33" s="46" t="s">
        <v>53</v>
      </c>
      <c r="B33" s="466" t="s">
        <v>160</v>
      </c>
      <c r="C33" s="466"/>
      <c r="D33" s="466"/>
      <c r="E33" s="466"/>
      <c r="F33" s="466"/>
      <c r="G33" s="466"/>
      <c r="H33" s="162">
        <v>0.08</v>
      </c>
      <c r="I33" s="163"/>
    </row>
    <row r="34" spans="1:11" ht="39" customHeight="1" x14ac:dyDescent="0.25">
      <c r="A34" s="46" t="s">
        <v>54</v>
      </c>
      <c r="B34" s="466" t="s">
        <v>529</v>
      </c>
      <c r="C34" s="466"/>
      <c r="D34" s="466"/>
      <c r="E34" s="466"/>
      <c r="F34" s="466"/>
      <c r="G34" s="466"/>
      <c r="H34" s="162">
        <v>2E-3</v>
      </c>
      <c r="I34" s="163"/>
      <c r="K34" s="86"/>
    </row>
    <row r="35" spans="1:11" ht="13" x14ac:dyDescent="0.3">
      <c r="A35" s="8" t="s">
        <v>65</v>
      </c>
      <c r="B35" s="421" t="s">
        <v>162</v>
      </c>
      <c r="C35" s="421"/>
      <c r="D35" s="421"/>
      <c r="E35" s="421"/>
      <c r="F35" s="421"/>
      <c r="G35" s="421"/>
      <c r="H35" s="1">
        <v>1.9400000000000001E-2</v>
      </c>
      <c r="I35" s="25"/>
    </row>
    <row r="36" spans="1:11" ht="13" x14ac:dyDescent="0.3">
      <c r="A36" s="8" t="s">
        <v>99</v>
      </c>
      <c r="B36" s="465" t="s">
        <v>163</v>
      </c>
      <c r="C36" s="465"/>
      <c r="D36" s="465"/>
      <c r="E36" s="465"/>
      <c r="F36" s="465"/>
      <c r="G36" s="465"/>
      <c r="H36" s="24">
        <v>0.36799999999999999</v>
      </c>
      <c r="I36" s="25"/>
    </row>
    <row r="37" spans="1:11" ht="37.5" customHeight="1" x14ac:dyDescent="0.25">
      <c r="A37" s="46" t="s">
        <v>101</v>
      </c>
      <c r="B37" s="466" t="s">
        <v>530</v>
      </c>
      <c r="C37" s="466"/>
      <c r="D37" s="466"/>
      <c r="E37" s="466"/>
      <c r="F37" s="466"/>
      <c r="G37" s="466"/>
      <c r="H37" s="162">
        <v>3.7999999999999999E-2</v>
      </c>
      <c r="I37" s="163"/>
    </row>
    <row r="38" spans="1:11" ht="13" x14ac:dyDescent="0.3">
      <c r="A38" s="449" t="s">
        <v>165</v>
      </c>
      <c r="B38" s="449"/>
      <c r="C38" s="449"/>
      <c r="D38" s="449"/>
      <c r="E38" s="449"/>
      <c r="F38" s="449"/>
      <c r="G38" s="449"/>
      <c r="H38" s="41"/>
      <c r="I38" s="128"/>
    </row>
    <row r="39" spans="1:11" ht="13" x14ac:dyDescent="0.3">
      <c r="A39" s="3"/>
      <c r="B39" s="3"/>
      <c r="C39" s="3"/>
      <c r="D39" s="3"/>
      <c r="E39" s="3"/>
      <c r="F39" s="3"/>
      <c r="G39" s="3"/>
      <c r="H39" s="43"/>
      <c r="I39" s="4"/>
    </row>
    <row r="40" spans="1:11" ht="13" x14ac:dyDescent="0.3">
      <c r="A40" s="671" t="s">
        <v>531</v>
      </c>
      <c r="B40" s="10" t="s">
        <v>532</v>
      </c>
      <c r="C40" s="3"/>
      <c r="D40" s="3"/>
      <c r="E40" s="3"/>
      <c r="F40" s="3"/>
      <c r="G40" s="3"/>
      <c r="H40" s="43"/>
      <c r="I40" s="4"/>
    </row>
    <row r="41" spans="1:11" ht="13" x14ac:dyDescent="0.3">
      <c r="A41" s="671"/>
      <c r="B41" s="171" t="s">
        <v>533</v>
      </c>
      <c r="C41" s="3"/>
      <c r="D41" s="3"/>
      <c r="E41" s="3"/>
      <c r="F41" s="3"/>
      <c r="G41" s="3"/>
      <c r="H41" s="43"/>
      <c r="I41" s="4"/>
    </row>
    <row r="42" spans="1:11" ht="13" x14ac:dyDescent="0.3">
      <c r="A42" s="671"/>
      <c r="B42" t="s">
        <v>534</v>
      </c>
      <c r="C42" s="3"/>
      <c r="D42" s="3"/>
      <c r="E42" s="3"/>
      <c r="F42" s="3"/>
      <c r="G42" s="3"/>
      <c r="H42" s="43"/>
      <c r="I42" s="4"/>
    </row>
    <row r="43" spans="1:11" ht="13" x14ac:dyDescent="0.3">
      <c r="A43" s="671"/>
      <c r="B43" s="171" t="s">
        <v>535</v>
      </c>
      <c r="C43" s="3"/>
      <c r="D43" s="3"/>
      <c r="E43" s="3"/>
      <c r="F43" s="3"/>
      <c r="G43" s="3"/>
      <c r="H43" s="43"/>
      <c r="I43" s="4"/>
    </row>
    <row r="44" spans="1:11" ht="13" x14ac:dyDescent="0.3">
      <c r="A44" s="671"/>
      <c r="B44" s="171" t="s">
        <v>536</v>
      </c>
      <c r="C44" s="3"/>
      <c r="D44" s="3"/>
      <c r="E44" s="3"/>
      <c r="F44" s="3"/>
      <c r="G44" s="3"/>
      <c r="H44" s="43"/>
      <c r="I44" s="4"/>
    </row>
    <row r="45" spans="1:11" ht="13" x14ac:dyDescent="0.3">
      <c r="A45" s="671"/>
      <c r="B45" s="171" t="s">
        <v>537</v>
      </c>
      <c r="C45" s="3"/>
      <c r="D45" s="3"/>
      <c r="E45" s="3"/>
      <c r="F45" s="3"/>
      <c r="G45" s="3"/>
      <c r="H45" s="43"/>
      <c r="I45" s="4"/>
    </row>
    <row r="46" spans="1:11" ht="13" x14ac:dyDescent="0.3">
      <c r="A46" s="671"/>
      <c r="B46" s="172" t="s">
        <v>538</v>
      </c>
      <c r="C46" s="3"/>
      <c r="D46" s="3"/>
      <c r="E46" s="3"/>
      <c r="F46" s="3"/>
      <c r="G46" s="3"/>
      <c r="H46" s="43"/>
      <c r="I46" s="4"/>
    </row>
    <row r="47" spans="1:11" ht="13" x14ac:dyDescent="0.3">
      <c r="A47" s="3"/>
      <c r="C47" s="3"/>
      <c r="D47" s="3"/>
      <c r="E47" s="3"/>
      <c r="F47" s="3"/>
      <c r="G47" s="3"/>
      <c r="H47" s="43"/>
      <c r="I47" s="4"/>
    </row>
    <row r="48" spans="1:11" ht="13" x14ac:dyDescent="0.3">
      <c r="A48" s="671" t="s">
        <v>539</v>
      </c>
      <c r="B48" s="171" t="s">
        <v>540</v>
      </c>
      <c r="C48" s="3"/>
      <c r="D48" s="3"/>
      <c r="E48" s="3"/>
      <c r="F48" s="3"/>
      <c r="G48" s="3"/>
      <c r="H48" s="43"/>
      <c r="I48" s="4"/>
    </row>
    <row r="49" spans="1:10" ht="13" x14ac:dyDescent="0.3">
      <c r="A49" s="671"/>
      <c r="B49" s="171" t="s">
        <v>541</v>
      </c>
      <c r="C49" s="3"/>
      <c r="D49" s="3"/>
      <c r="E49" s="3"/>
      <c r="F49" s="3"/>
      <c r="G49" s="3"/>
      <c r="H49" s="43"/>
      <c r="I49" s="4"/>
    </row>
    <row r="50" spans="1:10" ht="13" x14ac:dyDescent="0.3">
      <c r="A50" s="3"/>
      <c r="B50" s="172"/>
      <c r="C50" s="3"/>
      <c r="D50" s="3"/>
      <c r="E50" s="3"/>
      <c r="F50" s="3"/>
      <c r="G50" s="3"/>
      <c r="H50" s="43"/>
      <c r="I50" s="4"/>
    </row>
    <row r="51" spans="1:10" ht="27" customHeight="1" x14ac:dyDescent="0.25">
      <c r="A51" s="671" t="s">
        <v>542</v>
      </c>
      <c r="B51" s="690" t="s">
        <v>543</v>
      </c>
      <c r="C51" s="690"/>
      <c r="D51" s="690"/>
      <c r="E51" s="690"/>
      <c r="F51" s="690"/>
      <c r="G51" s="690"/>
      <c r="H51" s="690"/>
      <c r="I51" s="690"/>
    </row>
    <row r="52" spans="1:10" ht="13" x14ac:dyDescent="0.3">
      <c r="A52" s="671"/>
      <c r="B52" s="171" t="s">
        <v>544</v>
      </c>
      <c r="C52" s="3"/>
      <c r="D52" s="3"/>
      <c r="E52" s="3"/>
      <c r="F52" s="3"/>
      <c r="G52" s="3"/>
      <c r="H52" s="43"/>
      <c r="I52" s="4"/>
    </row>
    <row r="53" spans="1:10" ht="13" x14ac:dyDescent="0.3">
      <c r="A53" s="3"/>
      <c r="B53" s="172"/>
      <c r="C53" s="3"/>
      <c r="D53" s="3"/>
      <c r="E53" s="3"/>
      <c r="F53" s="3"/>
      <c r="G53" s="3"/>
      <c r="H53" s="43"/>
      <c r="I53" s="4"/>
    </row>
    <row r="54" spans="1:10" ht="13" x14ac:dyDescent="0.3">
      <c r="A54" s="3" t="s">
        <v>545</v>
      </c>
      <c r="B54" s="85" t="s">
        <v>424</v>
      </c>
      <c r="C54" s="3"/>
      <c r="D54" s="3"/>
      <c r="E54" s="3"/>
      <c r="F54" s="3"/>
      <c r="G54" s="3"/>
      <c r="H54" s="43"/>
      <c r="I54" s="4"/>
    </row>
    <row r="56" spans="1:10" ht="12.75" customHeight="1" x14ac:dyDescent="0.25">
      <c r="A56" s="507" t="s">
        <v>425</v>
      </c>
      <c r="B56" s="507"/>
      <c r="C56" s="507"/>
      <c r="D56" s="507"/>
      <c r="E56" s="507"/>
      <c r="F56" s="507"/>
      <c r="G56" s="507"/>
      <c r="H56" s="507"/>
      <c r="I56" s="507"/>
      <c r="J56" s="507"/>
    </row>
    <row r="57" spans="1:10" x14ac:dyDescent="0.25">
      <c r="A57" s="507"/>
      <c r="B57" s="507"/>
      <c r="C57" s="507"/>
      <c r="D57" s="507"/>
      <c r="E57" s="507"/>
      <c r="F57" s="507"/>
      <c r="G57" s="507"/>
      <c r="H57" s="507"/>
      <c r="I57" s="507"/>
      <c r="J57" s="507"/>
    </row>
    <row r="58" spans="1:10" x14ac:dyDescent="0.25">
      <c r="A58" s="507"/>
      <c r="B58" s="507"/>
      <c r="C58" s="507"/>
      <c r="D58" s="507"/>
      <c r="E58" s="507"/>
      <c r="F58" s="507"/>
      <c r="G58" s="507"/>
      <c r="H58" s="507"/>
      <c r="I58" s="507"/>
      <c r="J58" s="507"/>
    </row>
    <row r="59" spans="1:10" x14ac:dyDescent="0.25">
      <c r="A59" s="507"/>
      <c r="B59" s="507"/>
      <c r="C59" s="507"/>
      <c r="D59" s="507"/>
      <c r="E59" s="507"/>
      <c r="F59" s="507"/>
      <c r="G59" s="507"/>
      <c r="H59" s="507"/>
      <c r="I59" s="507"/>
      <c r="J59" s="507"/>
    </row>
    <row r="60" spans="1:10" x14ac:dyDescent="0.25">
      <c r="A60" s="507"/>
      <c r="B60" s="507"/>
      <c r="C60" s="507"/>
      <c r="D60" s="507"/>
      <c r="E60" s="507"/>
      <c r="F60" s="507"/>
      <c r="G60" s="507"/>
      <c r="H60" s="507"/>
      <c r="I60" s="507"/>
      <c r="J60" s="507"/>
    </row>
    <row r="61" spans="1:10" x14ac:dyDescent="0.25">
      <c r="A61" s="164"/>
      <c r="B61" s="164"/>
      <c r="C61" s="164"/>
      <c r="D61" s="164"/>
      <c r="E61" s="164"/>
      <c r="F61" s="164"/>
      <c r="G61" s="164"/>
      <c r="H61" s="164"/>
      <c r="I61" s="164"/>
      <c r="J61" s="164"/>
    </row>
    <row r="62" spans="1:10" ht="13" x14ac:dyDescent="0.3">
      <c r="A62" s="671" t="s">
        <v>546</v>
      </c>
      <c r="B62" s="171" t="s">
        <v>547</v>
      </c>
      <c r="C62" s="3"/>
      <c r="D62" s="3"/>
      <c r="E62" s="3"/>
      <c r="F62" s="3"/>
      <c r="G62" s="164"/>
      <c r="H62" s="164"/>
      <c r="I62" s="164"/>
      <c r="J62" s="164"/>
    </row>
    <row r="63" spans="1:10" ht="13" x14ac:dyDescent="0.3">
      <c r="A63" s="671"/>
      <c r="B63" s="171" t="s">
        <v>548</v>
      </c>
      <c r="C63" s="3"/>
      <c r="D63" s="3"/>
      <c r="E63" s="3"/>
      <c r="F63" s="3"/>
      <c r="G63" s="164"/>
      <c r="H63" s="164"/>
      <c r="I63" s="164"/>
      <c r="J63" s="164"/>
    </row>
    <row r="64" spans="1:10" x14ac:dyDescent="0.25">
      <c r="A64" s="164"/>
      <c r="B64" s="164"/>
      <c r="C64" s="164"/>
      <c r="D64" s="164"/>
      <c r="E64" s="164"/>
      <c r="F64" s="164"/>
      <c r="G64" s="164"/>
      <c r="H64" s="164"/>
      <c r="I64" s="164"/>
      <c r="J64" s="164"/>
    </row>
    <row r="65" spans="1:10" x14ac:dyDescent="0.25">
      <c r="A65" s="671" t="s">
        <v>549</v>
      </c>
      <c r="B65" s="690" t="s">
        <v>543</v>
      </c>
      <c r="C65" s="690"/>
      <c r="D65" s="690"/>
      <c r="E65" s="690"/>
      <c r="F65" s="690"/>
      <c r="G65" s="690"/>
      <c r="H65" s="690"/>
      <c r="I65" s="690"/>
      <c r="J65" s="164"/>
    </row>
    <row r="66" spans="1:10" ht="13" x14ac:dyDescent="0.3">
      <c r="A66" s="671"/>
      <c r="B66" s="171" t="s">
        <v>550</v>
      </c>
      <c r="C66" s="3"/>
      <c r="D66" s="3"/>
      <c r="E66" s="3"/>
      <c r="F66" s="3"/>
      <c r="G66" s="3"/>
      <c r="H66" s="43"/>
      <c r="I66" s="4"/>
      <c r="J66" s="164"/>
    </row>
    <row r="67" spans="1:10" x14ac:dyDescent="0.25">
      <c r="A67" s="164"/>
      <c r="B67" s="164"/>
      <c r="C67" s="164"/>
      <c r="D67" s="164"/>
      <c r="E67" s="164"/>
      <c r="F67" s="164"/>
      <c r="G67" s="164"/>
      <c r="H67" s="164"/>
      <c r="I67" s="164"/>
      <c r="J67" s="164"/>
    </row>
    <row r="68" spans="1:10" x14ac:dyDescent="0.25">
      <c r="A68" s="164"/>
      <c r="B68" s="164"/>
      <c r="C68" s="164"/>
      <c r="D68" s="164"/>
      <c r="E68" s="164"/>
      <c r="F68" s="164"/>
      <c r="G68" s="164"/>
      <c r="H68" s="164"/>
      <c r="I68" s="164"/>
      <c r="J68" s="164"/>
    </row>
    <row r="69" spans="1:10" ht="13" x14ac:dyDescent="0.3">
      <c r="A69" s="48" t="s">
        <v>169</v>
      </c>
      <c r="B69" s="441" t="s">
        <v>170</v>
      </c>
      <c r="C69" s="441"/>
      <c r="D69" s="441"/>
      <c r="E69" s="441"/>
      <c r="F69" s="441"/>
      <c r="G69" s="441"/>
      <c r="H69" s="33" t="s">
        <v>92</v>
      </c>
      <c r="I69" s="33" t="s">
        <v>51</v>
      </c>
      <c r="J69" s="164"/>
    </row>
    <row r="70" spans="1:10" ht="13" x14ac:dyDescent="0.3">
      <c r="A70" s="48" t="s">
        <v>52</v>
      </c>
      <c r="B70" s="421" t="s">
        <v>171</v>
      </c>
      <c r="C70" s="421"/>
      <c r="D70" s="421"/>
      <c r="E70" s="421"/>
      <c r="F70" s="421"/>
      <c r="G70" s="421"/>
      <c r="H70" s="42"/>
      <c r="I70" s="42"/>
      <c r="J70" s="164"/>
    </row>
    <row r="71" spans="1:10" ht="24" customHeight="1" x14ac:dyDescent="0.25">
      <c r="A71" s="55" t="s">
        <v>53</v>
      </c>
      <c r="B71" s="419" t="s">
        <v>551</v>
      </c>
      <c r="C71" s="419"/>
      <c r="D71" s="419"/>
      <c r="E71" s="419"/>
      <c r="F71" s="419"/>
      <c r="G71" s="419"/>
      <c r="H71" s="173">
        <v>1.67E-2</v>
      </c>
      <c r="I71" s="163">
        <f>H71*$I$45</f>
        <v>0</v>
      </c>
      <c r="J71" s="164"/>
    </row>
    <row r="72" spans="1:10" ht="36" customHeight="1" x14ac:dyDescent="0.25">
      <c r="A72" s="55" t="s">
        <v>54</v>
      </c>
      <c r="B72" s="691" t="s">
        <v>552</v>
      </c>
      <c r="C72" s="691"/>
      <c r="D72" s="691"/>
      <c r="E72" s="691"/>
      <c r="F72" s="691"/>
      <c r="G72" s="691"/>
      <c r="H72" s="173">
        <v>2.0000000000000001E-4</v>
      </c>
      <c r="I72" s="163">
        <f>H72*$I$45</f>
        <v>0</v>
      </c>
      <c r="J72" s="164"/>
    </row>
    <row r="73" spans="1:10" ht="42.75" customHeight="1" x14ac:dyDescent="0.25">
      <c r="A73" s="55" t="s">
        <v>65</v>
      </c>
      <c r="B73" s="691" t="s">
        <v>553</v>
      </c>
      <c r="C73" s="691"/>
      <c r="D73" s="691"/>
      <c r="E73" s="691"/>
      <c r="F73" s="691"/>
      <c r="G73" s="691"/>
      <c r="H73" s="162">
        <v>6.9999999999999999E-4</v>
      </c>
      <c r="I73" s="163">
        <f>H73*$I$45</f>
        <v>0</v>
      </c>
      <c r="J73" s="164"/>
    </row>
    <row r="74" spans="1:10" ht="35.25" customHeight="1" x14ac:dyDescent="0.25">
      <c r="A74" s="46" t="s">
        <v>99</v>
      </c>
      <c r="B74" s="691" t="s">
        <v>554</v>
      </c>
      <c r="C74" s="691"/>
      <c r="D74" s="691"/>
      <c r="E74" s="691"/>
      <c r="F74" s="691"/>
      <c r="G74" s="691"/>
      <c r="H74" s="173">
        <v>2.8999999999999998E-3</v>
      </c>
      <c r="I74" s="163">
        <f>H74*$I$45</f>
        <v>0</v>
      </c>
      <c r="J74" s="164"/>
    </row>
    <row r="75" spans="1:10" ht="13" x14ac:dyDescent="0.3">
      <c r="A75" s="8" t="s">
        <v>101</v>
      </c>
      <c r="B75" s="421" t="s">
        <v>177</v>
      </c>
      <c r="C75" s="421"/>
      <c r="D75" s="421"/>
      <c r="E75" s="421"/>
      <c r="F75" s="421"/>
      <c r="G75" s="421"/>
      <c r="H75" s="174"/>
      <c r="I75" s="25">
        <f t="shared" ref="I75" si="0">H75*$I$45</f>
        <v>0</v>
      </c>
      <c r="J75" s="164"/>
    </row>
    <row r="76" spans="1:10" ht="13" x14ac:dyDescent="0.3">
      <c r="A76" s="441" t="s">
        <v>178</v>
      </c>
      <c r="B76" s="441"/>
      <c r="C76" s="441"/>
      <c r="D76" s="441"/>
      <c r="E76" s="441"/>
      <c r="F76" s="441"/>
      <c r="G76" s="441"/>
      <c r="H76" s="41"/>
      <c r="I76" s="42">
        <f>SUM(I71:I75)</f>
        <v>0</v>
      </c>
      <c r="J76" s="164"/>
    </row>
    <row r="77" spans="1:10" ht="13" x14ac:dyDescent="0.3">
      <c r="A77" s="8" t="s">
        <v>128</v>
      </c>
      <c r="B77" s="421" t="s">
        <v>179</v>
      </c>
      <c r="C77" s="421"/>
      <c r="D77" s="421"/>
      <c r="E77" s="421"/>
      <c r="F77" s="421"/>
      <c r="G77" s="421"/>
      <c r="H77" s="1">
        <v>0.36799999999999999</v>
      </c>
      <c r="I77" s="25">
        <f>I76*H77</f>
        <v>0</v>
      </c>
      <c r="J77" s="164"/>
    </row>
    <row r="78" spans="1:10" ht="13" x14ac:dyDescent="0.3">
      <c r="A78" s="441" t="s">
        <v>180</v>
      </c>
      <c r="B78" s="441"/>
      <c r="C78" s="441"/>
      <c r="D78" s="441"/>
      <c r="E78" s="441"/>
      <c r="F78" s="441"/>
      <c r="G78" s="441"/>
      <c r="H78" s="41"/>
      <c r="I78" s="42">
        <f>SUM(I76:I77)</f>
        <v>0</v>
      </c>
    </row>
    <row r="79" spans="1:10" ht="13" x14ac:dyDescent="0.3">
      <c r="A79" s="8"/>
      <c r="B79" s="477"/>
      <c r="C79" s="477"/>
      <c r="D79" s="477"/>
      <c r="E79" s="477"/>
      <c r="F79" s="477"/>
      <c r="G79" s="477"/>
      <c r="H79" s="477"/>
      <c r="I79" s="25"/>
    </row>
    <row r="80" spans="1:10" ht="13" x14ac:dyDescent="0.3">
      <c r="A80" s="3"/>
      <c r="B80" s="36"/>
      <c r="C80" s="36"/>
      <c r="D80" s="36"/>
      <c r="E80" s="36"/>
      <c r="F80" s="36"/>
      <c r="G80" s="36"/>
      <c r="H80" s="36"/>
      <c r="I80" s="7"/>
    </row>
    <row r="81" spans="1:9" x14ac:dyDescent="0.25">
      <c r="A81" s="686" t="s">
        <v>555</v>
      </c>
      <c r="B81" s="686"/>
      <c r="C81" s="686"/>
      <c r="D81" s="686"/>
      <c r="E81" s="686"/>
      <c r="F81" s="686"/>
      <c r="G81" s="686"/>
      <c r="H81" s="686"/>
      <c r="I81" s="686"/>
    </row>
    <row r="82" spans="1:9" x14ac:dyDescent="0.25">
      <c r="A82" s="686"/>
      <c r="B82" s="686"/>
      <c r="C82" s="686"/>
      <c r="D82" s="686"/>
      <c r="E82" s="686"/>
      <c r="F82" s="686"/>
      <c r="G82" s="686"/>
      <c r="H82" s="686"/>
      <c r="I82" s="686"/>
    </row>
    <row r="83" spans="1:9" x14ac:dyDescent="0.25">
      <c r="A83" s="686"/>
      <c r="B83" s="686"/>
      <c r="C83" s="686"/>
      <c r="D83" s="686"/>
      <c r="E83" s="686"/>
      <c r="F83" s="686"/>
      <c r="G83" s="686"/>
      <c r="H83" s="686"/>
      <c r="I83" s="686"/>
    </row>
    <row r="84" spans="1:9" x14ac:dyDescent="0.25">
      <c r="A84" s="686"/>
      <c r="B84" s="686"/>
      <c r="C84" s="686"/>
      <c r="D84" s="686"/>
      <c r="E84" s="686"/>
      <c r="F84" s="686"/>
      <c r="G84" s="686"/>
      <c r="H84" s="686"/>
      <c r="I84" s="686"/>
    </row>
    <row r="85" spans="1:9" x14ac:dyDescent="0.25">
      <c r="A85" s="686"/>
      <c r="B85" s="686"/>
      <c r="C85" s="686"/>
      <c r="D85" s="686"/>
      <c r="E85" s="686"/>
      <c r="F85" s="686"/>
      <c r="G85" s="686"/>
      <c r="H85" s="686"/>
      <c r="I85" s="686"/>
    </row>
    <row r="86" spans="1:9" ht="13" x14ac:dyDescent="0.3">
      <c r="A86" s="254"/>
      <c r="B86" s="254"/>
      <c r="C86" s="254"/>
      <c r="D86" s="254"/>
      <c r="E86" s="254"/>
      <c r="F86" s="254"/>
      <c r="G86" s="254"/>
      <c r="H86" s="254"/>
      <c r="I86" s="254"/>
    </row>
    <row r="87" spans="1:9" ht="16" thickBot="1" x14ac:dyDescent="0.35">
      <c r="A87" s="253"/>
      <c r="D87" s="254"/>
      <c r="E87" s="254"/>
      <c r="F87" s="254"/>
      <c r="G87" s="254"/>
      <c r="H87" s="254"/>
      <c r="I87" s="254"/>
    </row>
    <row r="88" spans="1:9" ht="26.5" thickBot="1" x14ac:dyDescent="0.35">
      <c r="A88" s="182" t="s">
        <v>273</v>
      </c>
      <c r="B88" s="183" t="s">
        <v>556</v>
      </c>
      <c r="C88" s="183" t="s">
        <v>557</v>
      </c>
      <c r="D88" s="254"/>
      <c r="E88" s="254"/>
      <c r="F88" s="254"/>
      <c r="G88" s="254"/>
      <c r="H88" s="254"/>
      <c r="I88" s="254"/>
    </row>
    <row r="89" spans="1:9" ht="13.5" thickBot="1" x14ac:dyDescent="0.35">
      <c r="A89" s="184" t="s">
        <v>460</v>
      </c>
      <c r="B89" s="185">
        <v>8.3299999999999999E-2</v>
      </c>
      <c r="C89" s="185">
        <v>6.9410000000000001E-3</v>
      </c>
      <c r="D89" s="254"/>
      <c r="E89" s="254"/>
      <c r="F89" s="254"/>
      <c r="G89" s="254"/>
      <c r="H89" s="254"/>
      <c r="I89" s="254"/>
    </row>
    <row r="90" spans="1:9" ht="38" thickBot="1" x14ac:dyDescent="0.35">
      <c r="A90" s="184" t="s">
        <v>558</v>
      </c>
      <c r="B90" s="185">
        <v>2.7799999999999998E-2</v>
      </c>
      <c r="C90" s="185">
        <v>2.3159999999999999E-3</v>
      </c>
      <c r="D90" s="254"/>
      <c r="E90" s="254"/>
      <c r="F90" s="254"/>
      <c r="G90" s="254"/>
      <c r="H90" s="254"/>
      <c r="I90" s="254"/>
    </row>
    <row r="91" spans="1:9" ht="26.5" thickBot="1" x14ac:dyDescent="0.35">
      <c r="A91" s="186" t="s">
        <v>559</v>
      </c>
      <c r="B91" s="187">
        <v>0.1111</v>
      </c>
      <c r="C91" s="187">
        <v>9.2569999999999996E-3</v>
      </c>
      <c r="D91" s="254"/>
      <c r="E91" s="254"/>
      <c r="F91" s="254"/>
      <c r="G91" s="254"/>
      <c r="H91" s="254"/>
      <c r="I91" s="254"/>
    </row>
    <row r="92" spans="1:9" ht="84.75" customHeight="1" thickBot="1" x14ac:dyDescent="0.35">
      <c r="A92" s="186" t="s">
        <v>5</v>
      </c>
      <c r="B92" s="687">
        <v>0.12039999999999999</v>
      </c>
      <c r="C92" s="688"/>
      <c r="D92" s="254"/>
      <c r="E92" s="254"/>
      <c r="F92" s="254"/>
      <c r="G92" s="254"/>
      <c r="H92" s="254"/>
      <c r="I92" s="254"/>
    </row>
    <row r="93" spans="1:9" ht="69" customHeight="1" x14ac:dyDescent="0.3">
      <c r="A93" s="181"/>
      <c r="D93" s="254"/>
      <c r="E93" s="254"/>
      <c r="F93" s="254"/>
      <c r="G93" s="254"/>
      <c r="H93" s="254"/>
      <c r="I93" s="254"/>
    </row>
    <row r="94" spans="1:9" ht="15.5" x14ac:dyDescent="0.25">
      <c r="A94" s="689" t="s">
        <v>560</v>
      </c>
      <c r="B94" s="689"/>
      <c r="C94" s="689"/>
      <c r="D94" s="689"/>
      <c r="E94" s="689"/>
      <c r="F94" s="689"/>
      <c r="G94" s="689"/>
      <c r="H94" s="689"/>
      <c r="I94" s="689"/>
    </row>
    <row r="95" spans="1:9" ht="15.5" x14ac:dyDescent="0.25">
      <c r="A95" s="689" t="s">
        <v>561</v>
      </c>
      <c r="B95" s="689"/>
      <c r="C95" s="689"/>
      <c r="D95" s="689"/>
      <c r="E95" s="689"/>
      <c r="F95" s="689"/>
      <c r="G95" s="689"/>
      <c r="H95" s="689"/>
      <c r="I95" s="689"/>
    </row>
    <row r="96" spans="1:9" ht="13" x14ac:dyDescent="0.3">
      <c r="A96" s="3"/>
      <c r="B96" s="36"/>
      <c r="C96" s="36"/>
      <c r="D96" s="36"/>
      <c r="E96" s="36"/>
      <c r="F96" s="36"/>
      <c r="G96" s="36"/>
      <c r="H96" s="36"/>
      <c r="I96" s="7"/>
    </row>
    <row r="97" spans="1:9" ht="13" x14ac:dyDescent="0.3">
      <c r="A97" s="3"/>
      <c r="B97" s="36"/>
      <c r="C97" s="36"/>
      <c r="D97" s="36"/>
      <c r="E97" s="36"/>
      <c r="F97" s="36"/>
      <c r="G97" s="36"/>
      <c r="H97" s="36"/>
      <c r="I97" s="7"/>
    </row>
    <row r="98" spans="1:9" x14ac:dyDescent="0.25">
      <c r="A98" s="161" t="s">
        <v>562</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M180"/>
  <sheetViews>
    <sheetView tabSelected="1" zoomScaleNormal="100" workbookViewId="0">
      <selection activeCell="C24" sqref="C24"/>
    </sheetView>
  </sheetViews>
  <sheetFormatPr defaultRowHeight="12.5" x14ac:dyDescent="0.25"/>
  <cols>
    <col min="1" max="1" width="7.7265625" customWidth="1"/>
    <col min="2" max="2" width="15.26953125" customWidth="1"/>
    <col min="3" max="3" width="17.1796875" customWidth="1"/>
    <col min="4" max="4" width="20.54296875" customWidth="1"/>
    <col min="5" max="5" width="17.7265625" customWidth="1"/>
    <col min="6" max="6" width="12.81640625" customWidth="1"/>
    <col min="7" max="7" width="13.08984375" bestFit="1" customWidth="1"/>
    <col min="8" max="8" width="11.81640625" customWidth="1"/>
    <col min="9" max="9" width="17.08984375" bestFit="1" customWidth="1"/>
    <col min="10" max="10" width="21" customWidth="1"/>
    <col min="11" max="11" width="17.26953125" customWidth="1"/>
    <col min="12" max="12" width="15.81640625" customWidth="1"/>
    <col min="13" max="13" width="9.54296875" bestFit="1" customWidth="1"/>
  </cols>
  <sheetData>
    <row r="1" spans="1:11" ht="21" customHeight="1" x14ac:dyDescent="0.25">
      <c r="A1" s="384" t="s">
        <v>12</v>
      </c>
      <c r="B1" s="385"/>
      <c r="C1" s="385"/>
      <c r="D1" s="385"/>
      <c r="E1" s="385"/>
      <c r="F1" s="385"/>
      <c r="G1" s="385"/>
      <c r="H1" s="385"/>
      <c r="I1" s="386"/>
    </row>
    <row r="2" spans="1:11" ht="21" customHeight="1" thickBot="1" x14ac:dyDescent="0.3">
      <c r="A2" s="387" t="s">
        <v>13</v>
      </c>
      <c r="B2" s="388"/>
      <c r="C2" s="388"/>
      <c r="D2" s="388"/>
      <c r="E2" s="388"/>
      <c r="F2" s="388"/>
      <c r="G2" s="388"/>
      <c r="H2" s="388"/>
      <c r="I2" s="389"/>
    </row>
    <row r="3" spans="1:11" ht="13.5" thickBot="1" x14ac:dyDescent="0.3">
      <c r="A3" s="371"/>
      <c r="B3" s="371"/>
      <c r="C3" s="371"/>
      <c r="D3" s="371"/>
      <c r="E3" s="371"/>
      <c r="F3" s="371"/>
      <c r="G3" s="371"/>
      <c r="H3" s="371"/>
      <c r="I3" s="371"/>
    </row>
    <row r="4" spans="1:11" x14ac:dyDescent="0.25">
      <c r="A4" s="372" t="s">
        <v>568</v>
      </c>
      <c r="B4" s="373"/>
      <c r="C4" s="373"/>
      <c r="D4" s="373"/>
      <c r="E4" s="373"/>
      <c r="F4" s="373"/>
      <c r="G4" s="373"/>
      <c r="H4" s="373"/>
      <c r="I4" s="374"/>
    </row>
    <row r="5" spans="1:11" ht="13" thickBot="1" x14ac:dyDescent="0.3">
      <c r="A5" s="375"/>
      <c r="B5" s="376"/>
      <c r="C5" s="376"/>
      <c r="D5" s="376"/>
      <c r="E5" s="376"/>
      <c r="F5" s="376"/>
      <c r="G5" s="376"/>
      <c r="H5" s="376"/>
      <c r="I5" s="377"/>
      <c r="K5" s="31"/>
    </row>
    <row r="6" spans="1:11" ht="59.15" customHeight="1" x14ac:dyDescent="0.25">
      <c r="A6" s="396" t="s">
        <v>38</v>
      </c>
      <c r="B6" s="397"/>
      <c r="C6" s="398"/>
      <c r="D6" s="390" t="s">
        <v>563</v>
      </c>
      <c r="E6" s="391"/>
      <c r="F6" s="391"/>
      <c r="G6" s="55" t="s">
        <v>40</v>
      </c>
      <c r="H6" s="55" t="s">
        <v>46</v>
      </c>
      <c r="I6" s="335" t="s">
        <v>47</v>
      </c>
    </row>
    <row r="7" spans="1:11" s="49" customFormat="1" ht="36" customHeight="1" x14ac:dyDescent="0.25">
      <c r="A7" s="378" t="s">
        <v>571</v>
      </c>
      <c r="B7" s="379"/>
      <c r="C7" s="380"/>
      <c r="D7" s="370">
        <f>'Item 1 - Servente'!D223</f>
        <v>800</v>
      </c>
      <c r="E7" s="370"/>
      <c r="F7" s="370"/>
      <c r="G7" s="326">
        <v>3288</v>
      </c>
      <c r="H7" s="326"/>
      <c r="I7" s="336">
        <f>G7/D7</f>
        <v>4.1100000000000003</v>
      </c>
      <c r="J7" s="313"/>
      <c r="K7" s="327"/>
    </row>
    <row r="8" spans="1:11" ht="30" customHeight="1" x14ac:dyDescent="0.25">
      <c r="A8" s="399" t="s">
        <v>572</v>
      </c>
      <c r="B8" s="400"/>
      <c r="C8" s="401"/>
      <c r="D8" s="370">
        <f>'Item 2 - Jardineiro'!D199</f>
        <v>1800</v>
      </c>
      <c r="E8" s="370"/>
      <c r="F8" s="370"/>
      <c r="G8" s="326">
        <v>1800</v>
      </c>
      <c r="H8" s="326">
        <v>1</v>
      </c>
      <c r="I8" s="336"/>
      <c r="J8" s="313"/>
    </row>
    <row r="9" spans="1:11" ht="13.5" thickBot="1" x14ac:dyDescent="0.35">
      <c r="A9" s="393" t="s">
        <v>22</v>
      </c>
      <c r="B9" s="394"/>
      <c r="C9" s="394"/>
      <c r="D9" s="394"/>
      <c r="E9" s="394"/>
      <c r="F9" s="394"/>
      <c r="G9" s="395"/>
      <c r="H9" s="337">
        <f>SUM(H7:H8)</f>
        <v>1</v>
      </c>
      <c r="I9" s="338">
        <f>ROUND(SUM(I7:I8),2)</f>
        <v>4.1100000000000003</v>
      </c>
    </row>
    <row r="10" spans="1:11" ht="14.5" customHeight="1" thickBot="1" x14ac:dyDescent="0.3">
      <c r="A10" s="392"/>
      <c r="B10" s="392"/>
      <c r="C10" s="392"/>
      <c r="D10" s="392"/>
      <c r="E10" s="392"/>
      <c r="F10" s="392"/>
      <c r="G10" s="392"/>
      <c r="H10" s="392"/>
      <c r="I10" s="392"/>
      <c r="K10" s="21"/>
    </row>
    <row r="11" spans="1:11" ht="36" customHeight="1" x14ac:dyDescent="0.25">
      <c r="A11" s="381" t="s">
        <v>48</v>
      </c>
      <c r="B11" s="382"/>
      <c r="C11" s="382"/>
      <c r="D11" s="382"/>
      <c r="E11" s="382"/>
      <c r="F11" s="382"/>
      <c r="G11" s="382"/>
      <c r="H11" s="382"/>
      <c r="I11" s="383"/>
      <c r="K11" s="21"/>
    </row>
    <row r="12" spans="1:11" ht="52" x14ac:dyDescent="0.25">
      <c r="A12" s="364" t="s">
        <v>38</v>
      </c>
      <c r="B12" s="365"/>
      <c r="C12" s="366"/>
      <c r="D12" s="55" t="s">
        <v>40</v>
      </c>
      <c r="E12" s="55" t="s">
        <v>39</v>
      </c>
      <c r="F12" s="55" t="s">
        <v>42</v>
      </c>
      <c r="G12" s="55" t="s">
        <v>49</v>
      </c>
      <c r="H12" s="55" t="s">
        <v>50</v>
      </c>
      <c r="I12" s="335" t="s">
        <v>570</v>
      </c>
    </row>
    <row r="13" spans="1:11" s="40" customFormat="1" ht="37" customHeight="1" x14ac:dyDescent="0.25">
      <c r="A13" s="378" t="s">
        <v>571</v>
      </c>
      <c r="B13" s="379"/>
      <c r="C13" s="380"/>
      <c r="D13" s="331">
        <f>'Item 1 - Servente'!H223</f>
        <v>3288</v>
      </c>
      <c r="E13" s="332">
        <f>'Item 1 - Servente'!E223</f>
        <v>6.3394214058350382</v>
      </c>
      <c r="F13" s="328">
        <f>ROUND(D13*E13,2)</f>
        <v>20844.02</v>
      </c>
      <c r="G13" s="333">
        <v>24</v>
      </c>
      <c r="H13" s="334">
        <f>D13*G13</f>
        <v>78912</v>
      </c>
      <c r="I13" s="339">
        <f>ROUND(F13*G13,2)</f>
        <v>500256.48</v>
      </c>
      <c r="K13" s="329"/>
    </row>
    <row r="14" spans="1:11" ht="30" customHeight="1" x14ac:dyDescent="0.25">
      <c r="A14" s="378" t="s">
        <v>574</v>
      </c>
      <c r="B14" s="379"/>
      <c r="C14" s="380"/>
      <c r="D14" s="331">
        <f>'Item 2 - Jardineiro'!G199</f>
        <v>1800</v>
      </c>
      <c r="E14" s="332">
        <f>'Item 2 - Jardineiro'!E199</f>
        <v>2.6554712281172486</v>
      </c>
      <c r="F14" s="328">
        <f>ROUND(D14*E14,2)</f>
        <v>4779.8500000000004</v>
      </c>
      <c r="G14" s="333">
        <f>G13</f>
        <v>24</v>
      </c>
      <c r="H14" s="334">
        <f>D14*G14</f>
        <v>43200</v>
      </c>
      <c r="I14" s="339">
        <f>ROUND(F14*G14,2)</f>
        <v>114716.4</v>
      </c>
      <c r="K14" s="21"/>
    </row>
    <row r="15" spans="1:11" ht="30" customHeight="1" thickBot="1" x14ac:dyDescent="0.3">
      <c r="A15" s="367" t="s">
        <v>22</v>
      </c>
      <c r="B15" s="368"/>
      <c r="C15" s="369"/>
      <c r="D15" s="354"/>
      <c r="E15" s="354"/>
      <c r="F15" s="355">
        <f>SUM(F13:F14)</f>
        <v>25623.870000000003</v>
      </c>
      <c r="G15" s="354"/>
      <c r="H15" s="356">
        <f>SUM(H13:H14)</f>
        <v>122112</v>
      </c>
      <c r="I15" s="357">
        <f>SUM(I13:I14)</f>
        <v>614972.88</v>
      </c>
    </row>
    <row r="16" spans="1:11" x14ac:dyDescent="0.25">
      <c r="F16" s="21"/>
      <c r="I16" s="21"/>
    </row>
    <row r="21" spans="11:11" x14ac:dyDescent="0.25">
      <c r="K21" s="7"/>
    </row>
    <row r="29" spans="11:11" ht="25.5" customHeight="1" x14ac:dyDescent="0.25">
      <c r="K29" s="7"/>
    </row>
    <row r="39" spans="10:11" x14ac:dyDescent="0.25">
      <c r="J39" s="31"/>
      <c r="K39" s="165"/>
    </row>
    <row r="40" spans="10:11" x14ac:dyDescent="0.25">
      <c r="J40" s="31"/>
      <c r="K40" s="165"/>
    </row>
    <row r="41" spans="10:11" x14ac:dyDescent="0.25">
      <c r="J41" s="31"/>
    </row>
    <row r="42" spans="10:11" x14ac:dyDescent="0.25">
      <c r="J42" s="31"/>
    </row>
    <row r="43" spans="10:11" x14ac:dyDescent="0.25">
      <c r="J43" s="31"/>
    </row>
    <row r="44" spans="10:11" x14ac:dyDescent="0.25">
      <c r="J44" s="31"/>
    </row>
    <row r="64" spans="11:11" x14ac:dyDescent="0.25">
      <c r="K64" s="165"/>
    </row>
    <row r="70" spans="10:13" x14ac:dyDescent="0.25">
      <c r="J70" s="31"/>
    </row>
    <row r="71" spans="10:13" x14ac:dyDescent="0.25">
      <c r="J71" s="31"/>
    </row>
    <row r="73" spans="10:13" x14ac:dyDescent="0.25">
      <c r="J73" s="31"/>
      <c r="K73" s="7"/>
    </row>
    <row r="74" spans="10:13" x14ac:dyDescent="0.25">
      <c r="J74" s="31"/>
      <c r="K74" s="7"/>
    </row>
    <row r="75" spans="10:13" x14ac:dyDescent="0.25">
      <c r="J75" s="31"/>
      <c r="K75" s="7"/>
    </row>
    <row r="76" spans="10:13" x14ac:dyDescent="0.25">
      <c r="K76" s="7"/>
      <c r="M76" s="7"/>
    </row>
    <row r="81" spans="11:11" ht="13" x14ac:dyDescent="0.3">
      <c r="K81" s="9"/>
    </row>
    <row r="85" spans="11:11" ht="13" x14ac:dyDescent="0.3">
      <c r="K85" s="9"/>
    </row>
    <row r="86" spans="11:11" ht="13" x14ac:dyDescent="0.3">
      <c r="K86" s="9"/>
    </row>
    <row r="88" spans="11:11" x14ac:dyDescent="0.25">
      <c r="K88" s="7"/>
    </row>
    <row r="103" ht="55.5" customHeight="1" x14ac:dyDescent="0.25"/>
    <row r="104" ht="24" customHeight="1" x14ac:dyDescent="0.25"/>
    <row r="113" ht="25.5" customHeight="1" x14ac:dyDescent="0.25"/>
    <row r="122" ht="24.65" customHeight="1" x14ac:dyDescent="0.25"/>
    <row r="131" ht="27.65" customHeight="1" x14ac:dyDescent="0.25"/>
    <row r="145" spans="1:9" s="209" customFormat="1" ht="59.25" customHeight="1" x14ac:dyDescent="0.25">
      <c r="A145"/>
      <c r="B145"/>
      <c r="C145"/>
      <c r="D145"/>
      <c r="E145"/>
      <c r="F145"/>
      <c r="G145"/>
      <c r="H145"/>
      <c r="I145"/>
    </row>
    <row r="154" spans="1:9" ht="40" customHeight="1" x14ac:dyDescent="0.25"/>
    <row r="161" spans="1:9" ht="42" customHeight="1" x14ac:dyDescent="0.25"/>
    <row r="169" spans="1:9" ht="44.25" customHeight="1" x14ac:dyDescent="0.25"/>
    <row r="170" spans="1:9" ht="44.25" customHeight="1" x14ac:dyDescent="0.25"/>
    <row r="172" spans="1:9" s="255" customFormat="1" x14ac:dyDescent="0.25">
      <c r="A172"/>
      <c r="B172"/>
      <c r="C172"/>
      <c r="D172"/>
      <c r="E172"/>
      <c r="F172"/>
      <c r="G172"/>
      <c r="H172"/>
      <c r="I172"/>
    </row>
    <row r="173" spans="1:9" s="255" customFormat="1" x14ac:dyDescent="0.25">
      <c r="A173"/>
      <c r="B173"/>
      <c r="C173"/>
      <c r="D173"/>
      <c r="E173"/>
      <c r="F173"/>
      <c r="G173"/>
      <c r="H173"/>
      <c r="I173"/>
    </row>
    <row r="174" spans="1:9" s="255" customFormat="1" x14ac:dyDescent="0.25">
      <c r="A174"/>
      <c r="B174"/>
      <c r="C174"/>
      <c r="D174"/>
      <c r="E174"/>
      <c r="F174"/>
      <c r="G174"/>
      <c r="H174"/>
      <c r="I174"/>
    </row>
    <row r="175" spans="1:9" s="255" customFormat="1" x14ac:dyDescent="0.25">
      <c r="A175"/>
      <c r="B175"/>
      <c r="C175"/>
      <c r="D175"/>
      <c r="E175"/>
      <c r="F175"/>
      <c r="G175"/>
      <c r="H175"/>
      <c r="I175"/>
    </row>
    <row r="176" spans="1:9" s="255" customFormat="1" x14ac:dyDescent="0.25">
      <c r="A176"/>
      <c r="B176"/>
      <c r="C176"/>
      <c r="D176"/>
      <c r="E176"/>
      <c r="F176"/>
      <c r="G176"/>
      <c r="H176"/>
      <c r="I176"/>
    </row>
    <row r="177" spans="1:11" s="255" customFormat="1" x14ac:dyDescent="0.25">
      <c r="A177"/>
      <c r="B177"/>
      <c r="C177"/>
      <c r="D177"/>
      <c r="E177"/>
      <c r="F177"/>
      <c r="G177"/>
      <c r="H177"/>
      <c r="I177"/>
    </row>
    <row r="178" spans="1:11" s="255" customFormat="1" x14ac:dyDescent="0.25">
      <c r="A178"/>
      <c r="B178"/>
      <c r="C178"/>
      <c r="D178"/>
      <c r="E178"/>
      <c r="F178"/>
      <c r="G178"/>
      <c r="H178"/>
      <c r="I178"/>
    </row>
    <row r="179" spans="1:11" s="10" customFormat="1" ht="13" x14ac:dyDescent="0.3">
      <c r="A179"/>
      <c r="B179"/>
      <c r="C179"/>
      <c r="D179"/>
      <c r="E179"/>
      <c r="F179"/>
      <c r="G179"/>
      <c r="H179"/>
      <c r="I179"/>
      <c r="K179" s="259"/>
    </row>
    <row r="180" spans="1:11" x14ac:dyDescent="0.25">
      <c r="K180" s="21"/>
    </row>
  </sheetData>
  <mergeCells count="17">
    <mergeCell ref="A1:I1"/>
    <mergeCell ref="A2:I2"/>
    <mergeCell ref="D6:F6"/>
    <mergeCell ref="A10:I10"/>
    <mergeCell ref="D8:F8"/>
    <mergeCell ref="A9:G9"/>
    <mergeCell ref="A6:C6"/>
    <mergeCell ref="A7:C7"/>
    <mergeCell ref="A8:C8"/>
    <mergeCell ref="A12:C12"/>
    <mergeCell ref="A15:C15"/>
    <mergeCell ref="D7:F7"/>
    <mergeCell ref="A3:I3"/>
    <mergeCell ref="A4:I5"/>
    <mergeCell ref="A13:C13"/>
    <mergeCell ref="A14:C14"/>
    <mergeCell ref="A11:I11"/>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32"/>
  <sheetViews>
    <sheetView topLeftCell="A158" zoomScaleNormal="100" workbookViewId="0">
      <selection activeCell="L33" sqref="L33"/>
    </sheetView>
  </sheetViews>
  <sheetFormatPr defaultRowHeight="12.5" outlineLevelRow="1" x14ac:dyDescent="0.25"/>
  <cols>
    <col min="1" max="1" width="7.7265625" customWidth="1"/>
    <col min="2" max="2" width="15.26953125" customWidth="1"/>
    <col min="3" max="3" width="12.0898437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69" t="s">
        <v>55</v>
      </c>
      <c r="B1" s="470"/>
      <c r="C1" s="470"/>
      <c r="D1" s="470"/>
      <c r="E1" s="470"/>
      <c r="F1" s="470"/>
      <c r="G1" s="470"/>
      <c r="H1" s="470"/>
      <c r="I1" s="471"/>
    </row>
    <row r="2" spans="1:9" x14ac:dyDescent="0.25">
      <c r="A2" s="315"/>
      <c r="B2" s="315"/>
      <c r="C2" s="315"/>
      <c r="D2" s="315"/>
      <c r="E2" s="315"/>
      <c r="F2" s="315"/>
      <c r="G2" s="315"/>
      <c r="H2" s="315"/>
      <c r="I2" s="315"/>
    </row>
    <row r="3" spans="1:9" ht="15" customHeight="1" x14ac:dyDescent="0.25">
      <c r="A3" s="476" t="s">
        <v>56</v>
      </c>
      <c r="B3" s="476"/>
      <c r="C3" s="476"/>
      <c r="D3" s="476"/>
      <c r="E3" s="476"/>
      <c r="F3" s="476"/>
      <c r="G3" s="315"/>
      <c r="H3" s="315"/>
      <c r="I3" s="315"/>
    </row>
    <row r="4" spans="1:9" ht="15" customHeight="1" x14ac:dyDescent="0.25">
      <c r="A4" s="476" t="s">
        <v>57</v>
      </c>
      <c r="B4" s="476"/>
      <c r="C4" s="476"/>
      <c r="D4" s="476"/>
      <c r="E4" s="476"/>
      <c r="F4" s="476"/>
      <c r="G4" s="315"/>
      <c r="H4" s="315"/>
      <c r="I4" s="315"/>
    </row>
    <row r="5" spans="1:9" ht="13" x14ac:dyDescent="0.3">
      <c r="A5" s="10"/>
      <c r="B5" s="10"/>
      <c r="C5" s="10"/>
      <c r="D5" s="10"/>
      <c r="E5" s="10"/>
      <c r="F5" s="10"/>
      <c r="G5" s="10"/>
      <c r="H5" s="10"/>
      <c r="I5" s="10"/>
    </row>
    <row r="6" spans="1:9" ht="13" x14ac:dyDescent="0.3">
      <c r="A6" s="476" t="s">
        <v>58</v>
      </c>
      <c r="B6" s="476"/>
      <c r="C6" s="476"/>
      <c r="D6" s="476"/>
      <c r="E6" s="476"/>
      <c r="F6" s="476"/>
      <c r="G6" s="10"/>
      <c r="H6" s="10"/>
      <c r="I6" s="10"/>
    </row>
    <row r="7" spans="1:9" x14ac:dyDescent="0.25">
      <c r="A7" s="316"/>
      <c r="B7" s="316"/>
      <c r="C7" s="316"/>
      <c r="D7" s="316"/>
      <c r="E7" s="316"/>
      <c r="F7" s="316"/>
      <c r="G7" s="316"/>
      <c r="H7" s="316"/>
      <c r="I7" s="316"/>
    </row>
    <row r="8" spans="1:9" ht="13" x14ac:dyDescent="0.3">
      <c r="A8" s="441" t="s">
        <v>59</v>
      </c>
      <c r="B8" s="441"/>
      <c r="C8" s="441"/>
      <c r="D8" s="441"/>
      <c r="E8" s="441"/>
      <c r="F8" s="441"/>
      <c r="G8" s="441"/>
      <c r="H8" s="441"/>
      <c r="I8" s="441"/>
    </row>
    <row r="9" spans="1:9" x14ac:dyDescent="0.25">
      <c r="A9" s="317" t="s">
        <v>52</v>
      </c>
      <c r="B9" s="421" t="s">
        <v>60</v>
      </c>
      <c r="C9" s="442"/>
      <c r="D9" s="442"/>
      <c r="E9" s="442"/>
      <c r="F9" s="442"/>
      <c r="G9" s="442"/>
      <c r="H9" s="442"/>
      <c r="I9" s="130"/>
    </row>
    <row r="10" spans="1:9" x14ac:dyDescent="0.25">
      <c r="A10" s="317" t="s">
        <v>53</v>
      </c>
      <c r="B10" s="421" t="s">
        <v>61</v>
      </c>
      <c r="C10" s="442"/>
      <c r="D10" s="442"/>
      <c r="E10" s="442"/>
      <c r="F10" s="442"/>
      <c r="G10" s="442"/>
      <c r="H10" s="442"/>
      <c r="I10" s="189" t="s">
        <v>62</v>
      </c>
    </row>
    <row r="11" spans="1:9" x14ac:dyDescent="0.25">
      <c r="A11" s="317" t="s">
        <v>54</v>
      </c>
      <c r="B11" s="421" t="s">
        <v>63</v>
      </c>
      <c r="C11" s="421"/>
      <c r="D11" s="421"/>
      <c r="E11" s="421"/>
      <c r="F11" s="421"/>
      <c r="G11" s="421"/>
      <c r="H11" s="421"/>
      <c r="I11" s="189" t="s">
        <v>64</v>
      </c>
    </row>
    <row r="12" spans="1:9" x14ac:dyDescent="0.25">
      <c r="A12" s="317" t="s">
        <v>65</v>
      </c>
      <c r="B12" s="421" t="s">
        <v>66</v>
      </c>
      <c r="C12" s="442"/>
      <c r="D12" s="442"/>
      <c r="E12" s="442"/>
      <c r="F12" s="442"/>
      <c r="G12" s="442"/>
      <c r="H12" s="442"/>
      <c r="I12" s="190">
        <v>24</v>
      </c>
    </row>
    <row r="13" spans="1:9" x14ac:dyDescent="0.25">
      <c r="A13" s="315"/>
      <c r="B13" s="316"/>
      <c r="C13" s="316"/>
      <c r="D13" s="316"/>
      <c r="E13" s="316"/>
      <c r="F13" s="316"/>
      <c r="G13" s="316"/>
      <c r="H13" s="315"/>
      <c r="I13" s="315"/>
    </row>
    <row r="14" spans="1:9" ht="13" x14ac:dyDescent="0.3">
      <c r="A14" s="441" t="s">
        <v>67</v>
      </c>
      <c r="B14" s="441"/>
      <c r="C14" s="441"/>
      <c r="D14" s="441"/>
      <c r="E14" s="441"/>
      <c r="F14" s="441"/>
      <c r="G14" s="441"/>
      <c r="H14" s="441"/>
      <c r="I14" s="441"/>
    </row>
    <row r="15" spans="1:9" ht="13" x14ac:dyDescent="0.3">
      <c r="A15" s="420" t="s">
        <v>68</v>
      </c>
      <c r="B15" s="420"/>
      <c r="C15" s="420" t="s">
        <v>69</v>
      </c>
      <c r="D15" s="420"/>
      <c r="E15" s="420" t="s">
        <v>70</v>
      </c>
      <c r="F15" s="420"/>
      <c r="G15" s="420"/>
      <c r="H15" s="420"/>
      <c r="I15" s="420"/>
    </row>
    <row r="16" spans="1:9" ht="25.5" customHeight="1" x14ac:dyDescent="0.25">
      <c r="A16" s="472" t="s">
        <v>71</v>
      </c>
      <c r="B16" s="473"/>
      <c r="C16" s="427" t="s">
        <v>72</v>
      </c>
      <c r="D16" s="474"/>
      <c r="E16" s="426"/>
      <c r="F16" s="475"/>
      <c r="G16" s="475"/>
      <c r="H16" s="475"/>
      <c r="I16" s="475"/>
    </row>
    <row r="17" spans="1:9" ht="15" customHeight="1" x14ac:dyDescent="0.25">
      <c r="A17" s="38"/>
      <c r="B17" s="320"/>
      <c r="C17" s="39"/>
      <c r="D17" s="321"/>
      <c r="E17" s="40"/>
      <c r="F17" s="322"/>
      <c r="G17" s="322"/>
      <c r="H17" s="322"/>
      <c r="I17" s="322"/>
    </row>
    <row r="18" spans="1:9" ht="15" customHeight="1" x14ac:dyDescent="0.25">
      <c r="A18" s="36" t="s">
        <v>73</v>
      </c>
      <c r="B18" s="320"/>
      <c r="C18" s="39"/>
      <c r="D18" s="321"/>
      <c r="E18" s="40"/>
      <c r="F18" s="322"/>
      <c r="G18" s="322"/>
      <c r="H18" s="322"/>
      <c r="I18" s="322"/>
    </row>
    <row r="19" spans="1:9" ht="15" customHeight="1" x14ac:dyDescent="0.25">
      <c r="A19" s="36" t="s">
        <v>74</v>
      </c>
      <c r="B19" s="320"/>
      <c r="C19" s="39"/>
      <c r="D19" s="321"/>
      <c r="E19" s="40"/>
      <c r="F19" s="322"/>
      <c r="G19" s="322"/>
      <c r="H19" s="322"/>
      <c r="I19" s="322"/>
    </row>
    <row r="20" spans="1:9" ht="15" customHeight="1" x14ac:dyDescent="0.25">
      <c r="A20" s="36" t="s">
        <v>75</v>
      </c>
      <c r="B20" s="320"/>
      <c r="C20" s="39"/>
      <c r="D20" s="321"/>
      <c r="E20" s="40"/>
      <c r="F20" s="322"/>
      <c r="G20" s="322"/>
      <c r="H20" s="322"/>
      <c r="I20" s="322"/>
    </row>
    <row r="21" spans="1:9" ht="15" customHeight="1" x14ac:dyDescent="0.25">
      <c r="A21" s="36" t="s">
        <v>76</v>
      </c>
      <c r="B21" s="320"/>
      <c r="C21" s="39"/>
      <c r="D21" s="321"/>
      <c r="E21" s="40"/>
      <c r="F21" s="322"/>
      <c r="G21" s="322"/>
      <c r="H21" s="322"/>
      <c r="I21" s="322"/>
    </row>
    <row r="22" spans="1:9" ht="15" customHeight="1" x14ac:dyDescent="0.25">
      <c r="A22" s="54"/>
      <c r="B22" s="320"/>
      <c r="C22" s="39"/>
      <c r="D22" s="321"/>
      <c r="E22" s="40"/>
      <c r="F22" s="322"/>
      <c r="G22" s="322"/>
      <c r="H22" s="322"/>
      <c r="I22" s="322"/>
    </row>
    <row r="23" spans="1:9" ht="15" customHeight="1" x14ac:dyDescent="0.25">
      <c r="A23" s="37" t="s">
        <v>77</v>
      </c>
      <c r="B23" s="320"/>
      <c r="C23" s="39"/>
      <c r="D23" s="321"/>
      <c r="E23" s="40"/>
      <c r="F23" s="322"/>
      <c r="G23" s="322"/>
      <c r="H23" s="322"/>
      <c r="I23" s="322"/>
    </row>
    <row r="24" spans="1:9" ht="15" customHeight="1" x14ac:dyDescent="0.25">
      <c r="A24" s="38"/>
      <c r="B24" s="320"/>
      <c r="C24" s="39"/>
      <c r="D24" s="321"/>
      <c r="E24" s="40"/>
      <c r="F24" s="322"/>
      <c r="G24" s="322"/>
      <c r="H24" s="322"/>
      <c r="I24" s="322"/>
    </row>
    <row r="25" spans="1:9" ht="15" customHeight="1" x14ac:dyDescent="0.25">
      <c r="A25" s="37" t="s">
        <v>78</v>
      </c>
      <c r="B25" s="320"/>
      <c r="C25" s="39"/>
      <c r="D25" s="321"/>
      <c r="E25" s="40"/>
      <c r="F25" s="322"/>
      <c r="G25" s="322"/>
      <c r="H25" s="322"/>
      <c r="I25" s="322"/>
    </row>
    <row r="26" spans="1:9" ht="15" customHeight="1" x14ac:dyDescent="0.25">
      <c r="A26" s="36" t="s">
        <v>79</v>
      </c>
      <c r="B26" s="320"/>
      <c r="C26" s="39"/>
      <c r="D26" s="321"/>
      <c r="E26" s="40"/>
      <c r="F26" s="322"/>
      <c r="G26" s="322"/>
      <c r="H26" s="322"/>
      <c r="I26" s="322"/>
    </row>
    <row r="27" spans="1:9" ht="13" x14ac:dyDescent="0.3">
      <c r="A27" s="441" t="s">
        <v>80</v>
      </c>
      <c r="B27" s="441"/>
      <c r="C27" s="441"/>
      <c r="D27" s="441"/>
      <c r="E27" s="441"/>
      <c r="F27" s="441"/>
      <c r="G27" s="441"/>
      <c r="H27" s="441"/>
      <c r="I27" s="441"/>
    </row>
    <row r="28" spans="1:9" ht="25" x14ac:dyDescent="0.25">
      <c r="A28" s="319">
        <v>1</v>
      </c>
      <c r="B28" s="478" t="s">
        <v>81</v>
      </c>
      <c r="C28" s="478"/>
      <c r="D28" s="478"/>
      <c r="E28" s="478"/>
      <c r="F28" s="478"/>
      <c r="G28" s="478"/>
      <c r="H28" s="478"/>
      <c r="I28" s="318" t="str">
        <f>A16</f>
        <v>Limpeza e Conservação</v>
      </c>
    </row>
    <row r="29" spans="1:9" x14ac:dyDescent="0.25">
      <c r="A29" s="317">
        <v>2</v>
      </c>
      <c r="B29" s="421" t="s">
        <v>82</v>
      </c>
      <c r="C29" s="421"/>
      <c r="D29" s="421"/>
      <c r="E29" s="421"/>
      <c r="F29" s="421"/>
      <c r="G29" s="421"/>
      <c r="H29" s="421"/>
      <c r="I29" s="23" t="s">
        <v>83</v>
      </c>
    </row>
    <row r="30" spans="1:9" x14ac:dyDescent="0.25">
      <c r="A30" s="317">
        <v>3</v>
      </c>
      <c r="B30" s="442" t="s">
        <v>84</v>
      </c>
      <c r="C30" s="442"/>
      <c r="D30" s="442"/>
      <c r="E30" s="442"/>
      <c r="F30" s="442"/>
      <c r="G30" s="442"/>
      <c r="H30" s="442"/>
      <c r="I30" s="129">
        <v>1358</v>
      </c>
    </row>
    <row r="31" spans="1:9" ht="25" x14ac:dyDescent="0.25">
      <c r="A31" s="319">
        <v>4</v>
      </c>
      <c r="B31" s="478" t="s">
        <v>85</v>
      </c>
      <c r="C31" s="478"/>
      <c r="D31" s="478"/>
      <c r="E31" s="478"/>
      <c r="F31" s="478"/>
      <c r="G31" s="478"/>
      <c r="H31" s="478"/>
      <c r="I31" s="258" t="s">
        <v>86</v>
      </c>
    </row>
    <row r="32" spans="1:9" x14ac:dyDescent="0.25">
      <c r="A32" s="317">
        <v>5</v>
      </c>
      <c r="B32" s="421" t="s">
        <v>87</v>
      </c>
      <c r="C32" s="442"/>
      <c r="D32" s="442"/>
      <c r="E32" s="442"/>
      <c r="F32" s="442"/>
      <c r="G32" s="442"/>
      <c r="H32" s="442"/>
      <c r="I32" s="130">
        <v>44927</v>
      </c>
    </row>
    <row r="33" spans="1:10" x14ac:dyDescent="0.25">
      <c r="A33" s="315"/>
      <c r="B33" s="316"/>
      <c r="C33" s="316"/>
      <c r="D33" s="316"/>
      <c r="E33" s="316"/>
      <c r="F33" s="316"/>
      <c r="G33" s="316"/>
      <c r="H33" s="316"/>
      <c r="I33" s="323"/>
    </row>
    <row r="34" spans="1:10" ht="13" x14ac:dyDescent="0.25">
      <c r="A34" s="36" t="s">
        <v>88</v>
      </c>
      <c r="B34" s="316"/>
      <c r="C34" s="316"/>
      <c r="D34" s="316"/>
      <c r="E34" s="316"/>
      <c r="F34" s="316"/>
      <c r="G34" s="316"/>
      <c r="H34" s="316"/>
      <c r="I34" s="323"/>
    </row>
    <row r="35" spans="1:10" ht="13" x14ac:dyDescent="0.25">
      <c r="A35" s="36" t="s">
        <v>89</v>
      </c>
      <c r="B35" s="316"/>
      <c r="C35" s="316"/>
      <c r="D35" s="316"/>
      <c r="E35" s="316"/>
      <c r="F35" s="316"/>
      <c r="G35" s="316"/>
      <c r="H35" s="316"/>
      <c r="I35" s="323"/>
    </row>
    <row r="37" spans="1:10" ht="13" x14ac:dyDescent="0.3">
      <c r="A37" s="450" t="s">
        <v>90</v>
      </c>
      <c r="B37" s="450"/>
      <c r="C37" s="450"/>
      <c r="D37" s="450"/>
      <c r="E37" s="450"/>
      <c r="F37" s="450"/>
      <c r="G37" s="450"/>
      <c r="H37" s="450"/>
      <c r="I37" s="450"/>
    </row>
    <row r="38" spans="1:10" ht="13" x14ac:dyDescent="0.3">
      <c r="A38" s="8">
        <v>1</v>
      </c>
      <c r="B38" s="420" t="s">
        <v>91</v>
      </c>
      <c r="C38" s="420"/>
      <c r="D38" s="420"/>
      <c r="E38" s="420"/>
      <c r="F38" s="420"/>
      <c r="G38" s="420"/>
      <c r="H38" s="8" t="s">
        <v>92</v>
      </c>
      <c r="I38" s="8" t="s">
        <v>51</v>
      </c>
    </row>
    <row r="39" spans="1:10" ht="13" x14ac:dyDescent="0.3">
      <c r="A39" s="8" t="s">
        <v>52</v>
      </c>
      <c r="B39" s="421" t="s">
        <v>93</v>
      </c>
      <c r="C39" s="421"/>
      <c r="D39" s="421"/>
      <c r="E39" s="421"/>
      <c r="F39" s="421"/>
      <c r="G39" s="421"/>
      <c r="H39" s="22"/>
      <c r="I39" s="166">
        <f>I30</f>
        <v>1358</v>
      </c>
    </row>
    <row r="40" spans="1:10" ht="13" x14ac:dyDescent="0.3">
      <c r="A40" s="8" t="s">
        <v>53</v>
      </c>
      <c r="B40" s="421" t="s">
        <v>94</v>
      </c>
      <c r="C40" s="421"/>
      <c r="D40" s="421"/>
      <c r="E40" s="421"/>
      <c r="F40" s="421"/>
      <c r="G40" s="421"/>
      <c r="H40" s="2"/>
      <c r="I40" s="166">
        <f>I39*H40</f>
        <v>0</v>
      </c>
      <c r="J40" s="31" t="s">
        <v>95</v>
      </c>
    </row>
    <row r="41" spans="1:10" ht="13" x14ac:dyDescent="0.3">
      <c r="A41" s="8" t="s">
        <v>54</v>
      </c>
      <c r="B41" s="421" t="s">
        <v>96</v>
      </c>
      <c r="C41" s="421"/>
      <c r="D41" s="421"/>
      <c r="E41" s="421"/>
      <c r="F41" s="421"/>
      <c r="G41" s="421"/>
      <c r="H41" s="2"/>
      <c r="I41" s="166">
        <f>H41*I39</f>
        <v>0</v>
      </c>
    </row>
    <row r="42" spans="1:10" ht="13" x14ac:dyDescent="0.3">
      <c r="A42" s="8" t="s">
        <v>65</v>
      </c>
      <c r="B42" s="421" t="s">
        <v>97</v>
      </c>
      <c r="C42" s="421"/>
      <c r="D42" s="421"/>
      <c r="E42" s="421"/>
      <c r="F42" s="421"/>
      <c r="G42" s="421"/>
      <c r="H42" s="2"/>
      <c r="I42" s="166">
        <v>0</v>
      </c>
      <c r="J42" s="31" t="s">
        <v>98</v>
      </c>
    </row>
    <row r="43" spans="1:10" ht="13" x14ac:dyDescent="0.3">
      <c r="A43" s="8" t="s">
        <v>99</v>
      </c>
      <c r="B43" s="421" t="s">
        <v>100</v>
      </c>
      <c r="C43" s="421"/>
      <c r="D43" s="421"/>
      <c r="E43" s="421"/>
      <c r="F43" s="421"/>
      <c r="G43" s="421"/>
      <c r="H43" s="5"/>
      <c r="I43" s="166">
        <v>0</v>
      </c>
      <c r="J43" s="31" t="s">
        <v>98</v>
      </c>
    </row>
    <row r="44" spans="1:10" ht="13" x14ac:dyDescent="0.3">
      <c r="A44" s="8" t="s">
        <v>101</v>
      </c>
      <c r="B44" s="421" t="s">
        <v>102</v>
      </c>
      <c r="C44" s="421"/>
      <c r="D44" s="421"/>
      <c r="E44" s="421"/>
      <c r="F44" s="421"/>
      <c r="G44" s="421"/>
      <c r="H44" s="2"/>
      <c r="I44" s="166">
        <v>0</v>
      </c>
    </row>
    <row r="45" spans="1:10" ht="13" x14ac:dyDescent="0.3">
      <c r="A45" s="449" t="s">
        <v>103</v>
      </c>
      <c r="B45" s="441"/>
      <c r="C45" s="441"/>
      <c r="D45" s="441"/>
      <c r="E45" s="441"/>
      <c r="F45" s="441"/>
      <c r="G45" s="441"/>
      <c r="H45" s="441"/>
      <c r="I45" s="167">
        <f>SUM(I39:I44)</f>
        <v>1358</v>
      </c>
    </row>
    <row r="46" spans="1:10" s="10" customFormat="1" ht="13" x14ac:dyDescent="0.3"/>
    <row r="47" spans="1:10" s="10" customFormat="1" ht="13" x14ac:dyDescent="0.3">
      <c r="A47" s="36" t="s">
        <v>104</v>
      </c>
    </row>
    <row r="48" spans="1:10" s="10" customFormat="1" ht="13" x14ac:dyDescent="0.3">
      <c r="A48" s="36" t="s">
        <v>105</v>
      </c>
    </row>
    <row r="49" spans="1:11" ht="13" x14ac:dyDescent="0.3">
      <c r="A49" s="3"/>
      <c r="B49" s="3"/>
      <c r="C49" s="3"/>
      <c r="D49" s="3"/>
      <c r="E49" s="3"/>
      <c r="F49" s="3"/>
      <c r="G49" s="3"/>
      <c r="H49" s="3"/>
      <c r="I49" s="4"/>
    </row>
    <row r="50" spans="1:11" ht="13" x14ac:dyDescent="0.3">
      <c r="A50" s="450" t="s">
        <v>106</v>
      </c>
      <c r="B50" s="450"/>
      <c r="C50" s="450"/>
      <c r="D50" s="450"/>
      <c r="E50" s="450"/>
      <c r="F50" s="450"/>
      <c r="G50" s="450"/>
      <c r="H50" s="450"/>
      <c r="I50" s="450"/>
    </row>
    <row r="51" spans="1:11" ht="13" x14ac:dyDescent="0.3">
      <c r="A51" s="46" t="s">
        <v>107</v>
      </c>
      <c r="B51" s="479" t="s">
        <v>108</v>
      </c>
      <c r="C51" s="480"/>
      <c r="D51" s="480"/>
      <c r="E51" s="480"/>
      <c r="F51" s="480"/>
      <c r="G51" s="481"/>
      <c r="H51" s="8" t="s">
        <v>92</v>
      </c>
      <c r="I51" s="8" t="s">
        <v>51</v>
      </c>
    </row>
    <row r="52" spans="1:11" ht="13" x14ac:dyDescent="0.3">
      <c r="A52" s="8" t="s">
        <v>52</v>
      </c>
      <c r="B52" s="421" t="s">
        <v>109</v>
      </c>
      <c r="C52" s="421"/>
      <c r="D52" s="421"/>
      <c r="E52" s="421"/>
      <c r="F52" s="421"/>
      <c r="G52" s="421"/>
      <c r="H52" s="1">
        <f>1/12</f>
        <v>8.3333333333333329E-2</v>
      </c>
      <c r="I52" s="25">
        <f>$I$45*H52</f>
        <v>113.16666666666666</v>
      </c>
      <c r="K52" s="86"/>
    </row>
    <row r="53" spans="1:11" ht="13" x14ac:dyDescent="0.3">
      <c r="A53" s="8" t="s">
        <v>53</v>
      </c>
      <c r="B53" s="421" t="s">
        <v>110</v>
      </c>
      <c r="C53" s="421"/>
      <c r="D53" s="421"/>
      <c r="E53" s="421"/>
      <c r="F53" s="421"/>
      <c r="G53" s="421"/>
      <c r="H53" s="24">
        <v>0.121</v>
      </c>
      <c r="I53" s="25">
        <f>$I$45*H53</f>
        <v>164.31799999999998</v>
      </c>
    </row>
    <row r="54" spans="1:11" ht="13" x14ac:dyDescent="0.3">
      <c r="A54" s="441" t="s">
        <v>111</v>
      </c>
      <c r="B54" s="441"/>
      <c r="C54" s="441"/>
      <c r="D54" s="441"/>
      <c r="E54" s="441"/>
      <c r="F54" s="441"/>
      <c r="G54" s="441"/>
      <c r="H54" s="41">
        <f>TRUNC(SUM(H52:H53),4)</f>
        <v>0.20430000000000001</v>
      </c>
      <c r="I54" s="42">
        <f>SUM(I52:I53)</f>
        <v>277.48466666666661</v>
      </c>
    </row>
    <row r="55" spans="1:11" ht="22" customHeight="1" x14ac:dyDescent="0.25">
      <c r="A55" s="46" t="s">
        <v>54</v>
      </c>
      <c r="B55" s="466" t="s">
        <v>112</v>
      </c>
      <c r="C55" s="466"/>
      <c r="D55" s="466"/>
      <c r="E55" s="466"/>
      <c r="F55" s="466"/>
      <c r="G55" s="466"/>
      <c r="H55" s="162">
        <f>H54*H75</f>
        <v>7.518240000000001E-2</v>
      </c>
      <c r="I55" s="163">
        <f>$I$45*H55</f>
        <v>102.09769920000001</v>
      </c>
    </row>
    <row r="56" spans="1:11" ht="13" x14ac:dyDescent="0.3">
      <c r="A56" s="441" t="s">
        <v>113</v>
      </c>
      <c r="B56" s="441"/>
      <c r="C56" s="441"/>
      <c r="D56" s="441"/>
      <c r="E56" s="441"/>
      <c r="F56" s="441"/>
      <c r="G56" s="441"/>
      <c r="H56" s="41">
        <f>TRUNC(SUM(H54:H55),4)</f>
        <v>0.27939999999999998</v>
      </c>
      <c r="I56" s="42">
        <f>SUM(I54:I55)</f>
        <v>379.58236586666663</v>
      </c>
    </row>
    <row r="57" spans="1:11" ht="13" x14ac:dyDescent="0.3">
      <c r="A57" s="3"/>
      <c r="B57" s="3"/>
      <c r="C57" s="3"/>
      <c r="D57" s="3"/>
      <c r="E57" s="3"/>
      <c r="F57" s="3"/>
      <c r="G57" s="3"/>
      <c r="H57" s="43"/>
      <c r="I57" s="4"/>
    </row>
    <row r="58" spans="1:11" ht="13" x14ac:dyDescent="0.3">
      <c r="A58" s="36" t="s">
        <v>114</v>
      </c>
      <c r="B58" s="3"/>
      <c r="C58" s="3"/>
      <c r="D58" s="3"/>
      <c r="E58" s="3"/>
      <c r="F58" s="3"/>
      <c r="G58" s="3"/>
      <c r="H58" s="43"/>
      <c r="I58" s="4"/>
    </row>
    <row r="59" spans="1:11" ht="13" x14ac:dyDescent="0.3">
      <c r="A59" s="36" t="s">
        <v>115</v>
      </c>
      <c r="B59" s="3"/>
      <c r="C59" s="3"/>
      <c r="D59" s="3"/>
      <c r="E59" s="3"/>
      <c r="F59" s="3"/>
      <c r="G59" s="3"/>
      <c r="H59" s="43"/>
      <c r="I59" s="4"/>
    </row>
    <row r="60" spans="1:11" ht="13" x14ac:dyDescent="0.3">
      <c r="A60" s="36" t="s">
        <v>116</v>
      </c>
      <c r="B60" s="3"/>
      <c r="C60" s="3"/>
      <c r="D60" s="3"/>
      <c r="E60" s="3"/>
      <c r="F60" s="3"/>
      <c r="G60" s="3"/>
      <c r="H60" s="43"/>
      <c r="I60" s="4"/>
    </row>
    <row r="61" spans="1:11" ht="13" x14ac:dyDescent="0.3">
      <c r="A61" s="36" t="s">
        <v>117</v>
      </c>
      <c r="B61" s="10"/>
      <c r="C61" s="10"/>
      <c r="D61" s="10"/>
      <c r="E61" s="10"/>
      <c r="F61" s="10"/>
      <c r="G61" s="10"/>
      <c r="H61" s="10"/>
      <c r="I61" s="10"/>
    </row>
    <row r="62" spans="1:11" ht="13" x14ac:dyDescent="0.3">
      <c r="A62" s="36" t="s">
        <v>118</v>
      </c>
      <c r="B62" s="10"/>
      <c r="C62" s="10"/>
      <c r="D62" s="10"/>
      <c r="E62" s="10"/>
      <c r="F62" s="10"/>
      <c r="G62" s="10"/>
      <c r="H62" s="10"/>
      <c r="I62" s="10"/>
    </row>
    <row r="63" spans="1:11" ht="13" x14ac:dyDescent="0.3">
      <c r="A63" s="36"/>
      <c r="B63" s="10"/>
      <c r="C63" s="10"/>
      <c r="D63" s="10"/>
      <c r="E63" s="10"/>
      <c r="F63" s="10"/>
      <c r="G63" s="10"/>
      <c r="H63" s="10"/>
      <c r="I63" s="10"/>
    </row>
    <row r="64" spans="1:11" ht="13" x14ac:dyDescent="0.3">
      <c r="A64" s="36"/>
      <c r="B64" s="10"/>
      <c r="C64" s="10"/>
      <c r="D64" s="10"/>
      <c r="E64" s="10"/>
      <c r="F64" s="10"/>
      <c r="G64" s="10"/>
      <c r="H64" s="10"/>
      <c r="I64" s="10"/>
    </row>
    <row r="65" spans="1:12" ht="13" x14ac:dyDescent="0.3">
      <c r="A65" s="44"/>
      <c r="B65" s="44"/>
      <c r="C65" s="44"/>
      <c r="D65" s="44"/>
      <c r="E65" s="44"/>
      <c r="F65" s="44"/>
      <c r="G65" s="44"/>
      <c r="H65" s="44"/>
      <c r="I65" s="44"/>
    </row>
    <row r="66" spans="1:12" ht="13" x14ac:dyDescent="0.3">
      <c r="A66" s="48" t="s">
        <v>119</v>
      </c>
      <c r="B66" s="453" t="s">
        <v>120</v>
      </c>
      <c r="C66" s="454"/>
      <c r="D66" s="454"/>
      <c r="E66" s="454"/>
      <c r="F66" s="454"/>
      <c r="G66" s="455"/>
      <c r="H66" s="33" t="s">
        <v>92</v>
      </c>
      <c r="I66" s="33" t="s">
        <v>51</v>
      </c>
      <c r="K66" s="31"/>
      <c r="L66" s="30"/>
    </row>
    <row r="67" spans="1:12" ht="13" x14ac:dyDescent="0.3">
      <c r="A67" s="8" t="s">
        <v>52</v>
      </c>
      <c r="B67" s="421" t="s">
        <v>121</v>
      </c>
      <c r="C67" s="421"/>
      <c r="D67" s="421"/>
      <c r="E67" s="421"/>
      <c r="F67" s="421"/>
      <c r="G67" s="421"/>
      <c r="H67" s="1">
        <v>0.2</v>
      </c>
      <c r="I67" s="25">
        <f t="shared" ref="I67:I74" si="0">H67*($I$45)</f>
        <v>271.60000000000002</v>
      </c>
      <c r="K67" s="32"/>
      <c r="L67" s="30"/>
    </row>
    <row r="68" spans="1:12" ht="13" x14ac:dyDescent="0.3">
      <c r="A68" s="8" t="s">
        <v>53</v>
      </c>
      <c r="B68" s="421" t="s">
        <v>122</v>
      </c>
      <c r="C68" s="421"/>
      <c r="D68" s="421"/>
      <c r="E68" s="421"/>
      <c r="F68" s="421"/>
      <c r="G68" s="421"/>
      <c r="H68" s="1">
        <v>2.5000000000000001E-2</v>
      </c>
      <c r="I68" s="25">
        <f t="shared" si="0"/>
        <v>33.950000000000003</v>
      </c>
      <c r="K68" s="31"/>
    </row>
    <row r="69" spans="1:12" ht="13" x14ac:dyDescent="0.3">
      <c r="A69" s="8" t="s">
        <v>54</v>
      </c>
      <c r="B69" s="421" t="s">
        <v>123</v>
      </c>
      <c r="C69" s="421"/>
      <c r="D69" s="421"/>
      <c r="E69" s="421"/>
      <c r="F69" s="421"/>
      <c r="G69" s="421"/>
      <c r="H69" s="1">
        <v>0.03</v>
      </c>
      <c r="I69" s="25">
        <f t="shared" si="0"/>
        <v>40.74</v>
      </c>
      <c r="J69" s="31" t="s">
        <v>124</v>
      </c>
      <c r="K69" s="31"/>
    </row>
    <row r="70" spans="1:12" ht="13" x14ac:dyDescent="0.3">
      <c r="A70" s="8" t="s">
        <v>65</v>
      </c>
      <c r="B70" s="421" t="s">
        <v>125</v>
      </c>
      <c r="C70" s="421"/>
      <c r="D70" s="421"/>
      <c r="E70" s="421"/>
      <c r="F70" s="421"/>
      <c r="G70" s="421"/>
      <c r="H70" s="1">
        <v>1.4999999999999999E-2</v>
      </c>
      <c r="I70" s="25">
        <f t="shared" si="0"/>
        <v>20.37</v>
      </c>
    </row>
    <row r="71" spans="1:12" ht="13" x14ac:dyDescent="0.3">
      <c r="A71" s="8" t="s">
        <v>99</v>
      </c>
      <c r="B71" s="421" t="s">
        <v>126</v>
      </c>
      <c r="C71" s="421"/>
      <c r="D71" s="421"/>
      <c r="E71" s="421"/>
      <c r="F71" s="421"/>
      <c r="G71" s="421"/>
      <c r="H71" s="1">
        <v>0.01</v>
      </c>
      <c r="I71" s="25">
        <f t="shared" si="0"/>
        <v>13.58</v>
      </c>
    </row>
    <row r="72" spans="1:12" ht="13" x14ac:dyDescent="0.3">
      <c r="A72" s="8" t="s">
        <v>101</v>
      </c>
      <c r="B72" s="421" t="s">
        <v>127</v>
      </c>
      <c r="C72" s="421"/>
      <c r="D72" s="421"/>
      <c r="E72" s="421"/>
      <c r="F72" s="421"/>
      <c r="G72" s="421"/>
      <c r="H72" s="1">
        <v>6.0000000000000001E-3</v>
      </c>
      <c r="I72" s="25">
        <f t="shared" si="0"/>
        <v>8.1479999999999997</v>
      </c>
    </row>
    <row r="73" spans="1:12" ht="13" x14ac:dyDescent="0.3">
      <c r="A73" s="8" t="s">
        <v>128</v>
      </c>
      <c r="B73" s="421" t="s">
        <v>129</v>
      </c>
      <c r="C73" s="421"/>
      <c r="D73" s="421"/>
      <c r="E73" s="421"/>
      <c r="F73" s="421"/>
      <c r="G73" s="421"/>
      <c r="H73" s="1">
        <v>2E-3</v>
      </c>
      <c r="I73" s="25">
        <f t="shared" si="0"/>
        <v>2.7160000000000002</v>
      </c>
    </row>
    <row r="74" spans="1:12" ht="13" x14ac:dyDescent="0.3">
      <c r="A74" s="8" t="s">
        <v>130</v>
      </c>
      <c r="B74" s="421" t="s">
        <v>131</v>
      </c>
      <c r="C74" s="421"/>
      <c r="D74" s="421"/>
      <c r="E74" s="421"/>
      <c r="F74" s="421"/>
      <c r="G74" s="421"/>
      <c r="H74" s="1">
        <v>0.08</v>
      </c>
      <c r="I74" s="25">
        <f t="shared" si="0"/>
        <v>108.64</v>
      </c>
    </row>
    <row r="75" spans="1:12" ht="13" x14ac:dyDescent="0.3">
      <c r="A75" s="441" t="s">
        <v>11</v>
      </c>
      <c r="B75" s="441"/>
      <c r="C75" s="441"/>
      <c r="D75" s="441"/>
      <c r="E75" s="441"/>
      <c r="F75" s="441"/>
      <c r="G75" s="441"/>
      <c r="H75" s="41">
        <f>SUM(H67:H74)</f>
        <v>0.36800000000000005</v>
      </c>
      <c r="I75" s="42">
        <f>SUM(I67:I74)</f>
        <v>499.74400000000003</v>
      </c>
      <c r="K75" s="21"/>
    </row>
    <row r="76" spans="1:12" ht="13" x14ac:dyDescent="0.3">
      <c r="A76" s="3"/>
      <c r="B76" s="3"/>
      <c r="C76" s="3"/>
      <c r="D76" s="3"/>
      <c r="E76" s="3"/>
      <c r="F76" s="3"/>
      <c r="G76" s="3"/>
      <c r="H76" s="43"/>
      <c r="I76" s="4"/>
      <c r="K76" s="21"/>
    </row>
    <row r="77" spans="1:12" ht="13" x14ac:dyDescent="0.3">
      <c r="A77" s="36" t="s">
        <v>132</v>
      </c>
      <c r="B77" s="3"/>
      <c r="C77" s="3"/>
      <c r="D77" s="3"/>
      <c r="E77" s="3"/>
      <c r="F77" s="3"/>
      <c r="G77" s="3"/>
      <c r="H77" s="43"/>
      <c r="I77" s="4"/>
      <c r="K77" s="21"/>
    </row>
    <row r="78" spans="1:12" ht="13" x14ac:dyDescent="0.3">
      <c r="A78" s="36" t="s">
        <v>133</v>
      </c>
      <c r="B78" s="3"/>
      <c r="C78" s="3"/>
      <c r="D78" s="3"/>
      <c r="E78" s="3"/>
      <c r="F78" s="3"/>
      <c r="G78" s="3"/>
      <c r="H78" s="43"/>
      <c r="I78" s="4"/>
      <c r="K78" s="21"/>
    </row>
    <row r="79" spans="1:12" ht="13" x14ac:dyDescent="0.3">
      <c r="A79" s="36" t="s">
        <v>134</v>
      </c>
      <c r="B79" s="3"/>
      <c r="C79" s="3"/>
      <c r="D79" s="3"/>
      <c r="E79" s="3"/>
      <c r="F79" s="3"/>
      <c r="G79" s="3"/>
      <c r="H79" s="43"/>
      <c r="I79" s="4"/>
      <c r="K79" s="21"/>
    </row>
    <row r="80" spans="1:12" ht="13" x14ac:dyDescent="0.3">
      <c r="A80" s="36" t="s">
        <v>135</v>
      </c>
      <c r="B80" s="3"/>
      <c r="C80" s="3"/>
      <c r="D80" s="3"/>
      <c r="E80" s="3"/>
      <c r="F80" s="3"/>
      <c r="G80" s="3"/>
      <c r="H80" s="43"/>
      <c r="I80" s="4"/>
      <c r="K80" s="21"/>
    </row>
    <row r="81" spans="1:11" ht="13" x14ac:dyDescent="0.3">
      <c r="A81" s="36" t="s">
        <v>136</v>
      </c>
      <c r="B81" s="3"/>
      <c r="C81" s="3"/>
      <c r="D81" s="3"/>
      <c r="E81" s="3"/>
      <c r="F81" s="3"/>
      <c r="G81" s="3"/>
      <c r="H81" s="43"/>
      <c r="I81" s="4"/>
      <c r="K81" s="21"/>
    </row>
    <row r="82" spans="1:11" ht="13" x14ac:dyDescent="0.3">
      <c r="A82" s="10"/>
      <c r="B82" s="10"/>
      <c r="C82" s="10"/>
      <c r="D82" s="10"/>
      <c r="E82" s="10"/>
      <c r="F82" s="10"/>
      <c r="G82" s="10"/>
      <c r="H82" s="10"/>
      <c r="I82" s="10"/>
    </row>
    <row r="83" spans="1:11" ht="13" x14ac:dyDescent="0.3">
      <c r="A83" s="48" t="s">
        <v>137</v>
      </c>
      <c r="B83" s="443" t="s">
        <v>138</v>
      </c>
      <c r="C83" s="444"/>
      <c r="D83" s="444"/>
      <c r="E83" s="444"/>
      <c r="F83" s="444"/>
      <c r="G83" s="445"/>
      <c r="H83" s="41"/>
      <c r="I83" s="33" t="s">
        <v>51</v>
      </c>
    </row>
    <row r="84" spans="1:11" ht="13" x14ac:dyDescent="0.3">
      <c r="A84" s="8" t="s">
        <v>52</v>
      </c>
      <c r="B84" s="451" t="s">
        <v>139</v>
      </c>
      <c r="C84" s="451"/>
      <c r="D84" s="451"/>
      <c r="E84" s="451"/>
      <c r="F84" s="451"/>
      <c r="G84" s="451"/>
      <c r="H84" s="23" t="s">
        <v>140</v>
      </c>
      <c r="I84" s="27">
        <f>'Mód2.3 Serv e Jard.'!E12</f>
        <v>116.52</v>
      </c>
    </row>
    <row r="85" spans="1:11" ht="13" x14ac:dyDescent="0.3">
      <c r="A85" s="8" t="s">
        <v>53</v>
      </c>
      <c r="B85" s="451" t="s">
        <v>141</v>
      </c>
      <c r="C85" s="451"/>
      <c r="D85" s="451"/>
      <c r="E85" s="451"/>
      <c r="F85" s="451"/>
      <c r="G85" s="451"/>
      <c r="H85" s="23" t="s">
        <v>140</v>
      </c>
      <c r="I85" s="27">
        <f>'Mód2.3 Serv e Jard.'!E25</f>
        <v>446.6</v>
      </c>
    </row>
    <row r="86" spans="1:11" ht="13" x14ac:dyDescent="0.3">
      <c r="A86" s="8" t="s">
        <v>54</v>
      </c>
      <c r="B86" s="451" t="s">
        <v>142</v>
      </c>
      <c r="C86" s="451"/>
      <c r="D86" s="451"/>
      <c r="E86" s="451"/>
      <c r="F86" s="451"/>
      <c r="G86" s="451"/>
      <c r="H86" s="23" t="s">
        <v>140</v>
      </c>
      <c r="I86" s="27">
        <f>'Mód2.3 Serv e Jard.'!E33</f>
        <v>15</v>
      </c>
    </row>
    <row r="87" spans="1:11" ht="25.5" customHeight="1" x14ac:dyDescent="0.25">
      <c r="A87" s="46" t="s">
        <v>65</v>
      </c>
      <c r="B87" s="464" t="s">
        <v>143</v>
      </c>
      <c r="C87" s="464"/>
      <c r="D87" s="464"/>
      <c r="E87" s="464"/>
      <c r="F87" s="464"/>
      <c r="G87" s="464"/>
      <c r="H87" s="35" t="s">
        <v>140</v>
      </c>
      <c r="I87" s="168">
        <f>'Mód2.3 Serv e Jard.'!E42</f>
        <v>15</v>
      </c>
    </row>
    <row r="88" spans="1:11" ht="13" x14ac:dyDescent="0.3">
      <c r="A88" s="8" t="s">
        <v>99</v>
      </c>
      <c r="B88" s="451" t="s">
        <v>144</v>
      </c>
      <c r="C88" s="451"/>
      <c r="D88" s="451"/>
      <c r="E88" s="451"/>
      <c r="F88" s="451"/>
      <c r="G88" s="451"/>
      <c r="H88" s="23" t="s">
        <v>140</v>
      </c>
      <c r="I88" s="27">
        <f>'Mód2.3 Serv e Jard.'!E52</f>
        <v>0</v>
      </c>
    </row>
    <row r="89" spans="1:11" ht="13" x14ac:dyDescent="0.3">
      <c r="A89" s="8" t="s">
        <v>101</v>
      </c>
      <c r="B89" s="451" t="s">
        <v>145</v>
      </c>
      <c r="C89" s="451"/>
      <c r="D89" s="451"/>
      <c r="E89" s="451"/>
      <c r="F89" s="451"/>
      <c r="G89" s="451"/>
      <c r="H89" s="23" t="s">
        <v>140</v>
      </c>
      <c r="I89" s="27">
        <f>'Mód2.3 Serv e Jard.'!E60</f>
        <v>0</v>
      </c>
    </row>
    <row r="90" spans="1:11" ht="13" x14ac:dyDescent="0.3">
      <c r="A90" s="441" t="s">
        <v>146</v>
      </c>
      <c r="B90" s="441"/>
      <c r="C90" s="441"/>
      <c r="D90" s="441"/>
      <c r="E90" s="441"/>
      <c r="F90" s="441"/>
      <c r="G90" s="441"/>
      <c r="H90" s="441"/>
      <c r="I90" s="42">
        <f>SUM(I84:I89)</f>
        <v>593.12</v>
      </c>
    </row>
    <row r="91" spans="1:11" ht="13" x14ac:dyDescent="0.3">
      <c r="A91" s="3"/>
      <c r="B91" s="3"/>
      <c r="C91" s="3"/>
      <c r="D91" s="3"/>
      <c r="E91" s="3"/>
      <c r="F91" s="3"/>
      <c r="G91" s="3"/>
      <c r="H91" s="3"/>
      <c r="I91" s="4"/>
    </row>
    <row r="92" spans="1:11" ht="13" x14ac:dyDescent="0.3">
      <c r="A92" s="36" t="s">
        <v>147</v>
      </c>
      <c r="B92" s="3"/>
      <c r="C92" s="3"/>
      <c r="D92" s="3"/>
      <c r="E92" s="3"/>
      <c r="F92" s="3"/>
      <c r="G92" s="3"/>
      <c r="H92" s="3"/>
      <c r="I92" s="4"/>
    </row>
    <row r="93" spans="1:11" ht="13" x14ac:dyDescent="0.3">
      <c r="A93" s="36" t="s">
        <v>148</v>
      </c>
      <c r="B93" s="3"/>
      <c r="C93" s="3"/>
      <c r="D93" s="3"/>
      <c r="E93" s="3"/>
      <c r="F93" s="3"/>
      <c r="G93" s="3"/>
      <c r="H93" s="3"/>
      <c r="I93" s="4"/>
    </row>
    <row r="94" spans="1:11" ht="13" x14ac:dyDescent="0.3">
      <c r="A94" s="36" t="s">
        <v>149</v>
      </c>
      <c r="B94" s="3"/>
      <c r="C94" s="3"/>
      <c r="D94" s="3"/>
      <c r="E94" s="3"/>
      <c r="F94" s="3"/>
      <c r="G94" s="3"/>
      <c r="H94" s="3"/>
      <c r="I94" s="4"/>
    </row>
    <row r="95" spans="1:11" ht="13" x14ac:dyDescent="0.3">
      <c r="A95" s="36" t="s">
        <v>150</v>
      </c>
      <c r="B95" s="3"/>
      <c r="C95" s="3"/>
      <c r="D95" s="3"/>
      <c r="E95" s="3"/>
      <c r="F95" s="3"/>
      <c r="G95" s="3"/>
      <c r="H95" s="3"/>
      <c r="I95" s="4"/>
    </row>
    <row r="96" spans="1:11" ht="13" x14ac:dyDescent="0.3">
      <c r="A96" s="10"/>
      <c r="B96" s="10"/>
      <c r="C96" s="10"/>
      <c r="D96" s="10"/>
      <c r="E96" s="10"/>
      <c r="F96" s="10"/>
      <c r="G96" s="10"/>
      <c r="H96" s="10"/>
      <c r="I96" s="10"/>
    </row>
    <row r="97" spans="1:11" ht="13" x14ac:dyDescent="0.3">
      <c r="A97" s="48">
        <v>2</v>
      </c>
      <c r="B97" s="47" t="s">
        <v>151</v>
      </c>
      <c r="C97" s="47"/>
      <c r="D97" s="47"/>
      <c r="E97" s="47"/>
      <c r="F97" s="47"/>
      <c r="G97" s="47"/>
      <c r="H97" s="47"/>
      <c r="I97" s="47"/>
    </row>
    <row r="98" spans="1:11" ht="13" x14ac:dyDescent="0.3">
      <c r="A98" s="420" t="s">
        <v>152</v>
      </c>
      <c r="B98" s="420"/>
      <c r="C98" s="420"/>
      <c r="D98" s="420"/>
      <c r="E98" s="420"/>
      <c r="F98" s="420"/>
      <c r="G98" s="420"/>
      <c r="H98" s="420"/>
      <c r="I98" s="8" t="s">
        <v>51</v>
      </c>
    </row>
    <row r="99" spans="1:11" ht="13" x14ac:dyDescent="0.3">
      <c r="A99" s="8" t="s">
        <v>107</v>
      </c>
      <c r="B99" s="477" t="s">
        <v>153</v>
      </c>
      <c r="C99" s="477"/>
      <c r="D99" s="477"/>
      <c r="E99" s="477"/>
      <c r="F99" s="477"/>
      <c r="G99" s="477"/>
      <c r="H99" s="477"/>
      <c r="I99" s="25">
        <f>I56</f>
        <v>379.58236586666663</v>
      </c>
    </row>
    <row r="100" spans="1:11" ht="13" x14ac:dyDescent="0.3">
      <c r="A100" s="8" t="s">
        <v>119</v>
      </c>
      <c r="B100" s="477" t="s">
        <v>154</v>
      </c>
      <c r="C100" s="477"/>
      <c r="D100" s="477"/>
      <c r="E100" s="477"/>
      <c r="F100" s="477"/>
      <c r="G100" s="477"/>
      <c r="H100" s="477"/>
      <c r="I100" s="25">
        <f>I75</f>
        <v>499.74400000000003</v>
      </c>
    </row>
    <row r="101" spans="1:11" ht="13" x14ac:dyDescent="0.3">
      <c r="A101" s="8" t="s">
        <v>137</v>
      </c>
      <c r="B101" s="477" t="s">
        <v>155</v>
      </c>
      <c r="C101" s="477"/>
      <c r="D101" s="477"/>
      <c r="E101" s="477"/>
      <c r="F101" s="477"/>
      <c r="G101" s="477"/>
      <c r="H101" s="477"/>
      <c r="I101" s="25">
        <f>I90</f>
        <v>593.12</v>
      </c>
    </row>
    <row r="102" spans="1:11" ht="13" x14ac:dyDescent="0.3">
      <c r="A102" s="449" t="s">
        <v>156</v>
      </c>
      <c r="B102" s="449"/>
      <c r="C102" s="449"/>
      <c r="D102" s="449"/>
      <c r="E102" s="449"/>
      <c r="F102" s="449"/>
      <c r="G102" s="449"/>
      <c r="H102" s="449"/>
      <c r="I102" s="128">
        <f>SUM(I99:I101)</f>
        <v>1472.4463658666668</v>
      </c>
      <c r="K102" s="7"/>
    </row>
    <row r="103" spans="1:11" ht="13" x14ac:dyDescent="0.3">
      <c r="A103" s="459"/>
      <c r="B103" s="460"/>
      <c r="C103" s="460"/>
      <c r="D103" s="460"/>
      <c r="E103" s="460"/>
      <c r="F103" s="460"/>
      <c r="G103" s="460"/>
      <c r="H103" s="460"/>
      <c r="I103" s="460"/>
    </row>
    <row r="104" spans="1:11" ht="13" x14ac:dyDescent="0.3">
      <c r="A104" s="450" t="s">
        <v>157</v>
      </c>
      <c r="B104" s="450"/>
      <c r="C104" s="450"/>
      <c r="D104" s="450"/>
      <c r="E104" s="450"/>
      <c r="F104" s="450"/>
      <c r="G104" s="450"/>
      <c r="H104" s="450"/>
      <c r="I104" s="450"/>
    </row>
    <row r="105" spans="1:11" ht="13" x14ac:dyDescent="0.3">
      <c r="A105" s="8">
        <v>3</v>
      </c>
      <c r="B105" s="420" t="s">
        <v>158</v>
      </c>
      <c r="C105" s="420"/>
      <c r="D105" s="420"/>
      <c r="E105" s="420"/>
      <c r="F105" s="420"/>
      <c r="G105" s="420"/>
      <c r="H105" s="8" t="s">
        <v>92</v>
      </c>
      <c r="I105" s="8" t="s">
        <v>51</v>
      </c>
    </row>
    <row r="106" spans="1:11" ht="13" x14ac:dyDescent="0.3">
      <c r="A106" s="8" t="s">
        <v>52</v>
      </c>
      <c r="B106" s="421" t="s">
        <v>159</v>
      </c>
      <c r="C106" s="421"/>
      <c r="D106" s="421"/>
      <c r="E106" s="421"/>
      <c r="F106" s="421"/>
      <c r="G106" s="421"/>
      <c r="H106" s="1">
        <v>4.1999999999999997E-3</v>
      </c>
      <c r="I106" s="25">
        <f>H106*I45</f>
        <v>5.7035999999999998</v>
      </c>
    </row>
    <row r="107" spans="1:11" ht="13" x14ac:dyDescent="0.25">
      <c r="A107" s="46" t="s">
        <v>53</v>
      </c>
      <c r="B107" s="466" t="s">
        <v>160</v>
      </c>
      <c r="C107" s="466"/>
      <c r="D107" s="466"/>
      <c r="E107" s="466"/>
      <c r="F107" s="466"/>
      <c r="G107" s="466"/>
      <c r="H107" s="162">
        <f>H74</f>
        <v>0.08</v>
      </c>
      <c r="I107" s="163">
        <f>I106*H107</f>
        <v>0.45628799999999997</v>
      </c>
    </row>
    <row r="108" spans="1:11" ht="24.75" customHeight="1" x14ac:dyDescent="0.25">
      <c r="A108" s="46" t="s">
        <v>54</v>
      </c>
      <c r="B108" s="466" t="s">
        <v>161</v>
      </c>
      <c r="C108" s="466"/>
      <c r="D108" s="466"/>
      <c r="E108" s="466"/>
      <c r="F108" s="466"/>
      <c r="G108" s="466"/>
      <c r="H108" s="162">
        <v>2E-3</v>
      </c>
      <c r="I108" s="163">
        <f>H108*I45</f>
        <v>2.7160000000000002</v>
      </c>
    </row>
    <row r="109" spans="1:11" ht="13" x14ac:dyDescent="0.3">
      <c r="A109" s="8" t="s">
        <v>65</v>
      </c>
      <c r="B109" s="421" t="s">
        <v>162</v>
      </c>
      <c r="C109" s="421"/>
      <c r="D109" s="421"/>
      <c r="E109" s="421"/>
      <c r="F109" s="421"/>
      <c r="G109" s="421"/>
      <c r="H109" s="1">
        <v>1.9400000000000001E-2</v>
      </c>
      <c r="I109" s="25">
        <f>H109*I45</f>
        <v>26.345200000000002</v>
      </c>
    </row>
    <row r="110" spans="1:11" ht="13" x14ac:dyDescent="0.3">
      <c r="A110" s="8" t="s">
        <v>99</v>
      </c>
      <c r="B110" s="465" t="s">
        <v>163</v>
      </c>
      <c r="C110" s="465"/>
      <c r="D110" s="465"/>
      <c r="E110" s="465"/>
      <c r="F110" s="465"/>
      <c r="G110" s="465"/>
      <c r="H110" s="24">
        <f>H75</f>
        <v>0.36800000000000005</v>
      </c>
      <c r="I110" s="25">
        <f>I109*H110</f>
        <v>9.6950336000000021</v>
      </c>
    </row>
    <row r="111" spans="1:11" ht="25.5" customHeight="1" x14ac:dyDescent="0.25">
      <c r="A111" s="46" t="s">
        <v>101</v>
      </c>
      <c r="B111" s="466" t="s">
        <v>164</v>
      </c>
      <c r="C111" s="466"/>
      <c r="D111" s="466"/>
      <c r="E111" s="466"/>
      <c r="F111" s="466"/>
      <c r="G111" s="466"/>
      <c r="H111" s="162">
        <v>3.7999999999999999E-2</v>
      </c>
      <c r="I111" s="163">
        <f>H111*I45</f>
        <v>51.603999999999999</v>
      </c>
      <c r="K111" s="7"/>
    </row>
    <row r="112" spans="1:11" ht="13" x14ac:dyDescent="0.3">
      <c r="A112" s="449" t="s">
        <v>165</v>
      </c>
      <c r="B112" s="449"/>
      <c r="C112" s="449"/>
      <c r="D112" s="449"/>
      <c r="E112" s="449"/>
      <c r="F112" s="449"/>
      <c r="G112" s="449"/>
      <c r="H112" s="41"/>
      <c r="I112" s="128">
        <f>SUM(I106:I111)</f>
        <v>96.52012160000001</v>
      </c>
    </row>
    <row r="113" spans="1:11" ht="13" x14ac:dyDescent="0.3">
      <c r="A113" s="467"/>
      <c r="B113" s="468"/>
      <c r="C113" s="468"/>
      <c r="D113" s="468"/>
      <c r="E113" s="468"/>
      <c r="F113" s="468"/>
      <c r="G113" s="468"/>
      <c r="H113" s="468"/>
      <c r="I113" s="468"/>
    </row>
    <row r="114" spans="1:11" ht="13" x14ac:dyDescent="0.3">
      <c r="A114" s="450" t="s">
        <v>166</v>
      </c>
      <c r="B114" s="450"/>
      <c r="C114" s="450"/>
      <c r="D114" s="450"/>
      <c r="E114" s="450"/>
      <c r="F114" s="450"/>
      <c r="G114" s="450"/>
      <c r="H114" s="450"/>
      <c r="I114" s="450"/>
    </row>
    <row r="115" spans="1:11" ht="13" x14ac:dyDescent="0.3">
      <c r="A115" s="3"/>
      <c r="B115" s="3"/>
      <c r="C115" s="3"/>
      <c r="D115" s="3"/>
      <c r="E115" s="3"/>
      <c r="F115" s="3"/>
      <c r="G115" s="3"/>
      <c r="H115" s="3"/>
      <c r="I115" s="3"/>
    </row>
    <row r="116" spans="1:11" ht="13" x14ac:dyDescent="0.3">
      <c r="A116" s="36" t="s">
        <v>167</v>
      </c>
      <c r="B116" s="3"/>
      <c r="C116" s="3"/>
      <c r="D116" s="3"/>
      <c r="E116" s="3"/>
      <c r="F116" s="3"/>
      <c r="G116" s="3"/>
      <c r="H116" s="3"/>
      <c r="I116" s="3"/>
    </row>
    <row r="117" spans="1:11" ht="13" x14ac:dyDescent="0.3">
      <c r="A117" s="36" t="s">
        <v>168</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8" t="s">
        <v>169</v>
      </c>
      <c r="B119" s="441" t="s">
        <v>170</v>
      </c>
      <c r="C119" s="441"/>
      <c r="D119" s="441"/>
      <c r="E119" s="441"/>
      <c r="F119" s="441"/>
      <c r="G119" s="441"/>
      <c r="H119" s="33" t="s">
        <v>92</v>
      </c>
      <c r="I119" s="33" t="s">
        <v>51</v>
      </c>
    </row>
    <row r="120" spans="1:11" ht="13" x14ac:dyDescent="0.3">
      <c r="A120" s="48" t="s">
        <v>52</v>
      </c>
      <c r="B120" s="421" t="s">
        <v>171</v>
      </c>
      <c r="C120" s="421"/>
      <c r="D120" s="421"/>
      <c r="E120" s="421"/>
      <c r="F120" s="421"/>
      <c r="G120" s="421"/>
      <c r="H120" s="42"/>
      <c r="I120" s="42"/>
    </row>
    <row r="121" spans="1:11" ht="13" x14ac:dyDescent="0.3">
      <c r="A121" s="8" t="s">
        <v>53</v>
      </c>
      <c r="B121" s="421" t="s">
        <v>172</v>
      </c>
      <c r="C121" s="421"/>
      <c r="D121" s="421"/>
      <c r="E121" s="421"/>
      <c r="F121" s="421"/>
      <c r="G121" s="421"/>
      <c r="H121" s="174">
        <v>1.67E-2</v>
      </c>
      <c r="I121" s="25">
        <f>H121*$I$45</f>
        <v>22.678599999999999</v>
      </c>
      <c r="J121" s="31" t="s">
        <v>173</v>
      </c>
      <c r="K121" s="165"/>
    </row>
    <row r="122" spans="1:11" ht="13" x14ac:dyDescent="0.3">
      <c r="A122" s="8" t="s">
        <v>54</v>
      </c>
      <c r="B122" s="421" t="s">
        <v>174</v>
      </c>
      <c r="C122" s="421"/>
      <c r="D122" s="421"/>
      <c r="E122" s="421"/>
      <c r="F122" s="421"/>
      <c r="G122" s="421"/>
      <c r="H122" s="174">
        <v>2.0000000000000001E-4</v>
      </c>
      <c r="I122" s="25">
        <f>H122*$I$45</f>
        <v>0.27160000000000001</v>
      </c>
      <c r="J122" s="31" t="s">
        <v>173</v>
      </c>
      <c r="K122" s="165"/>
    </row>
    <row r="123" spans="1:11" ht="13.5" x14ac:dyDescent="0.25">
      <c r="A123" s="46" t="s">
        <v>65</v>
      </c>
      <c r="B123" s="466" t="s">
        <v>175</v>
      </c>
      <c r="C123" s="466"/>
      <c r="D123" s="466"/>
      <c r="E123" s="466"/>
      <c r="F123" s="466"/>
      <c r="G123" s="466"/>
      <c r="H123" s="162">
        <v>6.9999999999999999E-4</v>
      </c>
      <c r="I123" s="163">
        <f>H123*$I$45</f>
        <v>0.9506</v>
      </c>
      <c r="J123" s="31" t="s">
        <v>173</v>
      </c>
    </row>
    <row r="124" spans="1:11" ht="13" x14ac:dyDescent="0.3">
      <c r="A124" s="8" t="s">
        <v>99</v>
      </c>
      <c r="B124" s="421" t="s">
        <v>176</v>
      </c>
      <c r="C124" s="421"/>
      <c r="D124" s="421"/>
      <c r="E124" s="421"/>
      <c r="F124" s="421"/>
      <c r="G124" s="421"/>
      <c r="H124" s="174">
        <v>2.8999999999999998E-3</v>
      </c>
      <c r="I124" s="25">
        <f>H124*$I$45</f>
        <v>3.9381999999999997</v>
      </c>
      <c r="J124" s="31" t="s">
        <v>173</v>
      </c>
    </row>
    <row r="125" spans="1:11" ht="13" x14ac:dyDescent="0.3">
      <c r="A125" s="8" t="s">
        <v>101</v>
      </c>
      <c r="B125" s="421" t="s">
        <v>177</v>
      </c>
      <c r="C125" s="421"/>
      <c r="D125" s="421"/>
      <c r="E125" s="421"/>
      <c r="F125" s="421"/>
      <c r="G125" s="421"/>
      <c r="H125" s="174"/>
      <c r="I125" s="25">
        <f t="shared" ref="I125" si="1">H125*$I$45</f>
        <v>0</v>
      </c>
      <c r="J125" s="31" t="s">
        <v>173</v>
      </c>
    </row>
    <row r="126" spans="1:11" ht="13" x14ac:dyDescent="0.3">
      <c r="A126" s="441" t="s">
        <v>178</v>
      </c>
      <c r="B126" s="441"/>
      <c r="C126" s="441"/>
      <c r="D126" s="441"/>
      <c r="E126" s="441"/>
      <c r="F126" s="441"/>
      <c r="G126" s="441"/>
      <c r="H126" s="41"/>
      <c r="I126" s="42">
        <f>SUM(I121:I125)</f>
        <v>27.838999999999999</v>
      </c>
      <c r="J126" s="31"/>
    </row>
    <row r="127" spans="1:11" ht="13" x14ac:dyDescent="0.3">
      <c r="A127" s="8" t="s">
        <v>101</v>
      </c>
      <c r="B127" s="421" t="s">
        <v>179</v>
      </c>
      <c r="C127" s="421"/>
      <c r="D127" s="421"/>
      <c r="E127" s="421"/>
      <c r="F127" s="421"/>
      <c r="G127" s="421"/>
      <c r="H127" s="1">
        <f>H75</f>
        <v>0.36800000000000005</v>
      </c>
      <c r="I127" s="25">
        <f>I126*H127</f>
        <v>10.244752</v>
      </c>
    </row>
    <row r="128" spans="1:11" ht="13" x14ac:dyDescent="0.3">
      <c r="A128" s="441" t="s">
        <v>180</v>
      </c>
      <c r="B128" s="441"/>
      <c r="C128" s="441"/>
      <c r="D128" s="441"/>
      <c r="E128" s="441"/>
      <c r="F128" s="441"/>
      <c r="G128" s="441"/>
      <c r="H128" s="41"/>
      <c r="I128" s="42">
        <f>SUM(I126:I127)</f>
        <v>38.083751999999997</v>
      </c>
    </row>
    <row r="129" spans="1:9" ht="13" x14ac:dyDescent="0.3">
      <c r="A129" s="3"/>
      <c r="B129" s="3"/>
      <c r="C129" s="3"/>
      <c r="D129" s="3"/>
      <c r="E129" s="3"/>
      <c r="F129" s="3"/>
      <c r="G129" s="3"/>
      <c r="H129" s="3"/>
      <c r="I129" s="3"/>
    </row>
    <row r="130" spans="1:9" ht="13" x14ac:dyDescent="0.3">
      <c r="A130" s="48" t="s">
        <v>181</v>
      </c>
      <c r="B130" s="443" t="s">
        <v>182</v>
      </c>
      <c r="C130" s="444"/>
      <c r="D130" s="444"/>
      <c r="E130" s="444"/>
      <c r="F130" s="444"/>
      <c r="G130" s="445"/>
      <c r="H130" s="33" t="s">
        <v>92</v>
      </c>
      <c r="I130" s="33" t="s">
        <v>51</v>
      </c>
    </row>
    <row r="131" spans="1:9" ht="13" x14ac:dyDescent="0.3">
      <c r="A131" s="8" t="s">
        <v>52</v>
      </c>
      <c r="B131" s="446" t="s">
        <v>183</v>
      </c>
      <c r="C131" s="447"/>
      <c r="D131" s="447"/>
      <c r="E131" s="447"/>
      <c r="F131" s="447"/>
      <c r="G131" s="448"/>
      <c r="H131" s="174">
        <v>0</v>
      </c>
      <c r="I131" s="25">
        <v>0</v>
      </c>
    </row>
    <row r="132" spans="1:9" ht="13" x14ac:dyDescent="0.3">
      <c r="A132" s="443" t="s">
        <v>184</v>
      </c>
      <c r="B132" s="444"/>
      <c r="C132" s="444"/>
      <c r="D132" s="444"/>
      <c r="E132" s="444"/>
      <c r="F132" s="444"/>
      <c r="G132" s="445"/>
      <c r="H132" s="41">
        <f>TRUNC(SUM(H131),4)</f>
        <v>0</v>
      </c>
      <c r="I132" s="42">
        <f>SUM(I131)</f>
        <v>0</v>
      </c>
    </row>
    <row r="133" spans="1:9" ht="13" x14ac:dyDescent="0.3">
      <c r="A133" s="50"/>
      <c r="B133" s="44"/>
      <c r="C133" s="44"/>
      <c r="D133" s="44"/>
      <c r="E133" s="44"/>
      <c r="F133" s="44"/>
      <c r="G133" s="44"/>
      <c r="H133" s="44"/>
      <c r="I133" s="44"/>
    </row>
    <row r="134" spans="1:9" ht="13" x14ac:dyDescent="0.3">
      <c r="A134" s="441" t="s">
        <v>185</v>
      </c>
      <c r="B134" s="441"/>
      <c r="C134" s="441"/>
      <c r="D134" s="441"/>
      <c r="E134" s="441"/>
      <c r="F134" s="441"/>
      <c r="G134" s="441"/>
      <c r="H134" s="441"/>
      <c r="I134" s="441"/>
    </row>
    <row r="135" spans="1:9" ht="13" x14ac:dyDescent="0.3">
      <c r="A135" s="46">
        <v>4</v>
      </c>
      <c r="B135" s="418" t="s">
        <v>186</v>
      </c>
      <c r="C135" s="365"/>
      <c r="D135" s="365"/>
      <c r="E135" s="365"/>
      <c r="F135" s="365"/>
      <c r="G135" s="366"/>
      <c r="H135" s="45"/>
      <c r="I135" s="8" t="s">
        <v>51</v>
      </c>
    </row>
    <row r="136" spans="1:9" ht="13" x14ac:dyDescent="0.3">
      <c r="A136" s="8" t="s">
        <v>169</v>
      </c>
      <c r="B136" s="461" t="s">
        <v>187</v>
      </c>
      <c r="C136" s="462"/>
      <c r="D136" s="462"/>
      <c r="E136" s="462"/>
      <c r="F136" s="462"/>
      <c r="G136" s="463"/>
      <c r="H136" s="22"/>
      <c r="I136" s="25">
        <f>I128</f>
        <v>38.083751999999997</v>
      </c>
    </row>
    <row r="137" spans="1:9" ht="13" x14ac:dyDescent="0.3">
      <c r="A137" s="8" t="s">
        <v>181</v>
      </c>
      <c r="B137" s="461" t="s">
        <v>188</v>
      </c>
      <c r="C137" s="462"/>
      <c r="D137" s="462"/>
      <c r="E137" s="462"/>
      <c r="F137" s="462"/>
      <c r="G137" s="463"/>
      <c r="H137" s="22"/>
      <c r="I137" s="25">
        <f>I132</f>
        <v>0</v>
      </c>
    </row>
    <row r="138" spans="1:9" ht="13" x14ac:dyDescent="0.3">
      <c r="A138" s="449" t="s">
        <v>189</v>
      </c>
      <c r="B138" s="449"/>
      <c r="C138" s="449"/>
      <c r="D138" s="449"/>
      <c r="E138" s="449"/>
      <c r="F138" s="449"/>
      <c r="G138" s="449"/>
      <c r="H138" s="449"/>
      <c r="I138" s="128">
        <f>SUM(I136:I137)</f>
        <v>38.083751999999997</v>
      </c>
    </row>
    <row r="139" spans="1:9" ht="13" x14ac:dyDescent="0.3">
      <c r="A139" s="459"/>
      <c r="B139" s="460"/>
      <c r="C139" s="460"/>
      <c r="D139" s="460"/>
      <c r="E139" s="460"/>
      <c r="F139" s="460"/>
      <c r="G139" s="460"/>
      <c r="H139" s="460"/>
      <c r="I139" s="460"/>
    </row>
    <row r="140" spans="1:9" ht="13" x14ac:dyDescent="0.3">
      <c r="A140" s="450" t="s">
        <v>190</v>
      </c>
      <c r="B140" s="450"/>
      <c r="C140" s="450"/>
      <c r="D140" s="450"/>
      <c r="E140" s="450"/>
      <c r="F140" s="450"/>
      <c r="G140" s="450"/>
      <c r="H140" s="450"/>
      <c r="I140" s="450"/>
    </row>
    <row r="141" spans="1:9" ht="13" x14ac:dyDescent="0.3">
      <c r="A141" s="8">
        <v>5</v>
      </c>
      <c r="B141" s="420" t="s">
        <v>191</v>
      </c>
      <c r="C141" s="420"/>
      <c r="D141" s="420"/>
      <c r="E141" s="420"/>
      <c r="F141" s="420"/>
      <c r="G141" s="420"/>
      <c r="H141" s="8"/>
      <c r="I141" s="8" t="s">
        <v>51</v>
      </c>
    </row>
    <row r="142" spans="1:9" ht="13" x14ac:dyDescent="0.3">
      <c r="A142" s="8" t="s">
        <v>52</v>
      </c>
      <c r="B142" s="451" t="s">
        <v>192</v>
      </c>
      <c r="C142" s="451"/>
      <c r="D142" s="451"/>
      <c r="E142" s="451"/>
      <c r="F142" s="451"/>
      <c r="G142" s="451"/>
      <c r="H142" s="23" t="s">
        <v>140</v>
      </c>
      <c r="I142" s="25">
        <f>'Uniform&amp;EPIs Serv e Jard.'!K26</f>
        <v>49.876319444444441</v>
      </c>
    </row>
    <row r="143" spans="1:9" ht="13" x14ac:dyDescent="0.3">
      <c r="A143" s="8" t="s">
        <v>53</v>
      </c>
      <c r="B143" s="451" t="s">
        <v>193</v>
      </c>
      <c r="C143" s="451"/>
      <c r="D143" s="451"/>
      <c r="E143" s="451"/>
      <c r="F143" s="451"/>
      <c r="G143" s="451"/>
      <c r="H143" s="23" t="s">
        <v>140</v>
      </c>
      <c r="I143" s="25">
        <f>'Materiais Servente'!K83</f>
        <v>742.77162746688305</v>
      </c>
    </row>
    <row r="144" spans="1:9" ht="13" x14ac:dyDescent="0.3">
      <c r="A144" s="28" t="s">
        <v>54</v>
      </c>
      <c r="B144" s="451" t="s">
        <v>194</v>
      </c>
      <c r="C144" s="451"/>
      <c r="D144" s="451"/>
      <c r="E144" s="451"/>
      <c r="F144" s="451"/>
      <c r="G144" s="451"/>
      <c r="H144" s="23" t="s">
        <v>140</v>
      </c>
      <c r="I144" s="25">
        <f>'Eqp Servente'!K26</f>
        <v>7.5339213300892149</v>
      </c>
    </row>
    <row r="145" spans="1:13" ht="13" x14ac:dyDescent="0.3">
      <c r="A145" s="28" t="s">
        <v>65</v>
      </c>
      <c r="B145" s="451" t="s">
        <v>102</v>
      </c>
      <c r="C145" s="451"/>
      <c r="D145" s="451"/>
      <c r="E145" s="451"/>
      <c r="F145" s="451"/>
      <c r="G145" s="451"/>
      <c r="H145" s="23" t="s">
        <v>140</v>
      </c>
      <c r="I145" s="25">
        <v>0</v>
      </c>
    </row>
    <row r="146" spans="1:13" ht="13" x14ac:dyDescent="0.3">
      <c r="A146" s="449" t="s">
        <v>195</v>
      </c>
      <c r="B146" s="449"/>
      <c r="C146" s="449"/>
      <c r="D146" s="449"/>
      <c r="E146" s="449"/>
      <c r="F146" s="449"/>
      <c r="G146" s="449"/>
      <c r="H146" s="41" t="s">
        <v>140</v>
      </c>
      <c r="I146" s="128">
        <f>SUM(I142:I145)</f>
        <v>800.18186824141674</v>
      </c>
      <c r="K146" s="165"/>
    </row>
    <row r="147" spans="1:13" ht="13" x14ac:dyDescent="0.25">
      <c r="A147" s="52"/>
      <c r="B147" s="52"/>
      <c r="C147" s="52"/>
      <c r="D147" s="52"/>
      <c r="E147" s="52"/>
      <c r="F147" s="52"/>
      <c r="G147" s="52"/>
      <c r="H147" s="52"/>
      <c r="I147" s="52"/>
    </row>
    <row r="148" spans="1:13" ht="13" x14ac:dyDescent="0.3">
      <c r="A148" s="36" t="s">
        <v>196</v>
      </c>
      <c r="B148" s="3"/>
      <c r="C148" s="3"/>
      <c r="D148" s="3"/>
      <c r="E148" s="3"/>
      <c r="F148" s="3"/>
      <c r="G148" s="3"/>
      <c r="H148" s="3"/>
      <c r="I148" s="3"/>
    </row>
    <row r="149" spans="1:13" ht="13" x14ac:dyDescent="0.3">
      <c r="A149" s="51"/>
      <c r="B149" s="3"/>
      <c r="C149" s="3"/>
      <c r="D149" s="3"/>
      <c r="E149" s="3"/>
      <c r="F149" s="3"/>
      <c r="G149" s="3"/>
      <c r="H149" s="3"/>
      <c r="I149" s="3"/>
    </row>
    <row r="150" spans="1:13" ht="13" x14ac:dyDescent="0.3">
      <c r="A150" s="450" t="s">
        <v>197</v>
      </c>
      <c r="B150" s="450"/>
      <c r="C150" s="450"/>
      <c r="D150" s="450"/>
      <c r="E150" s="450"/>
      <c r="F150" s="450"/>
      <c r="G150" s="450"/>
      <c r="H150" s="450"/>
      <c r="I150" s="450"/>
    </row>
    <row r="151" spans="1:13" ht="13" x14ac:dyDescent="0.3">
      <c r="A151" s="8">
        <v>6</v>
      </c>
      <c r="B151" s="420" t="s">
        <v>198</v>
      </c>
      <c r="C151" s="420"/>
      <c r="D151" s="420"/>
      <c r="E151" s="420"/>
      <c r="F151" s="420"/>
      <c r="G151" s="420"/>
      <c r="H151" s="8" t="s">
        <v>92</v>
      </c>
      <c r="I151" s="8" t="s">
        <v>51</v>
      </c>
    </row>
    <row r="152" spans="1:13" ht="13" x14ac:dyDescent="0.3">
      <c r="A152" s="8" t="s">
        <v>52</v>
      </c>
      <c r="B152" s="421" t="s">
        <v>199</v>
      </c>
      <c r="C152" s="421"/>
      <c r="D152" s="421"/>
      <c r="E152" s="421"/>
      <c r="F152" s="421"/>
      <c r="G152" s="421"/>
      <c r="H152" s="340">
        <v>0.05</v>
      </c>
      <c r="I152" s="324">
        <f>H152*I170</f>
        <v>188.26160538540421</v>
      </c>
      <c r="J152" s="31" t="s">
        <v>200</v>
      </c>
    </row>
    <row r="153" spans="1:13" ht="13" x14ac:dyDescent="0.3">
      <c r="A153" s="8" t="s">
        <v>53</v>
      </c>
      <c r="B153" s="421" t="s">
        <v>201</v>
      </c>
      <c r="C153" s="421"/>
      <c r="D153" s="421"/>
      <c r="E153" s="421"/>
      <c r="F153" s="421"/>
      <c r="G153" s="421"/>
      <c r="H153" s="340">
        <v>0.1</v>
      </c>
      <c r="I153" s="324">
        <f>H153*(I152+I170)</f>
        <v>395.34937130934878</v>
      </c>
      <c r="J153" s="31" t="s">
        <v>200</v>
      </c>
    </row>
    <row r="154" spans="1:13" ht="13" x14ac:dyDescent="0.3">
      <c r="A154" s="8" t="s">
        <v>54</v>
      </c>
      <c r="B154" s="452" t="s">
        <v>202</v>
      </c>
      <c r="C154" s="452"/>
      <c r="D154" s="452"/>
      <c r="E154" s="452"/>
      <c r="F154" s="452"/>
      <c r="G154" s="452"/>
      <c r="H154" s="2"/>
      <c r="I154" s="29"/>
    </row>
    <row r="155" spans="1:13" ht="13" x14ac:dyDescent="0.3">
      <c r="A155" s="8" t="s">
        <v>203</v>
      </c>
      <c r="B155" s="421" t="s">
        <v>204</v>
      </c>
      <c r="C155" s="421"/>
      <c r="D155" s="421"/>
      <c r="E155" s="421"/>
      <c r="F155" s="421"/>
      <c r="G155" s="421"/>
      <c r="H155" s="6">
        <v>1.6500000000000001E-2</v>
      </c>
      <c r="I155" s="324">
        <f>H155*$I$172</f>
        <v>83.680362557022505</v>
      </c>
      <c r="J155" s="31" t="s">
        <v>205</v>
      </c>
      <c r="K155" s="7"/>
    </row>
    <row r="156" spans="1:13" ht="13" x14ac:dyDescent="0.3">
      <c r="A156" s="8" t="s">
        <v>206</v>
      </c>
      <c r="B156" s="421" t="s">
        <v>207</v>
      </c>
      <c r="C156" s="421"/>
      <c r="D156" s="421"/>
      <c r="E156" s="421"/>
      <c r="F156" s="421"/>
      <c r="G156" s="421"/>
      <c r="H156" s="6">
        <v>7.5999999999999998E-2</v>
      </c>
      <c r="I156" s="324">
        <f t="shared" ref="I156:I157" si="2">H156*$I$172</f>
        <v>385.43682147477034</v>
      </c>
      <c r="J156" s="31" t="s">
        <v>205</v>
      </c>
      <c r="K156" s="7"/>
    </row>
    <row r="157" spans="1:13" ht="13" x14ac:dyDescent="0.3">
      <c r="A157" s="8" t="s">
        <v>208</v>
      </c>
      <c r="B157" s="421" t="s">
        <v>209</v>
      </c>
      <c r="C157" s="421"/>
      <c r="D157" s="421"/>
      <c r="E157" s="421"/>
      <c r="F157" s="421"/>
      <c r="G157" s="421"/>
      <c r="H157" s="6">
        <v>0.05</v>
      </c>
      <c r="I157" s="324">
        <f t="shared" si="2"/>
        <v>253.57685623340154</v>
      </c>
      <c r="J157" s="31" t="s">
        <v>205</v>
      </c>
      <c r="K157" s="7"/>
    </row>
    <row r="158" spans="1:13" ht="13" x14ac:dyDescent="0.3">
      <c r="A158" s="449" t="s">
        <v>210</v>
      </c>
      <c r="B158" s="449"/>
      <c r="C158" s="449"/>
      <c r="D158" s="449"/>
      <c r="E158" s="449"/>
      <c r="F158" s="449"/>
      <c r="G158" s="449"/>
      <c r="H158" s="53">
        <f>SUM(H152:H157)</f>
        <v>0.29250000000000004</v>
      </c>
      <c r="I158" s="128">
        <f>SUM(I152:I157)</f>
        <v>1306.3050169599474</v>
      </c>
      <c r="K158" s="7"/>
      <c r="M158" s="7"/>
    </row>
    <row r="159" spans="1:13" x14ac:dyDescent="0.25">
      <c r="A159" s="315"/>
      <c r="B159" s="325"/>
      <c r="C159" s="325"/>
      <c r="D159" s="325"/>
      <c r="E159" s="325"/>
      <c r="F159" s="325"/>
      <c r="G159" s="325"/>
      <c r="H159" s="325"/>
      <c r="I159" s="325"/>
    </row>
    <row r="160" spans="1:13" ht="13" x14ac:dyDescent="0.25">
      <c r="A160" s="36" t="s">
        <v>211</v>
      </c>
      <c r="B160" s="325"/>
      <c r="C160" s="325"/>
      <c r="D160" s="325"/>
      <c r="E160" s="325"/>
      <c r="F160" s="325"/>
      <c r="G160" s="325"/>
      <c r="H160" s="325"/>
      <c r="I160" s="325"/>
    </row>
    <row r="161" spans="1:11" ht="13" x14ac:dyDescent="0.25">
      <c r="A161" s="36" t="s">
        <v>212</v>
      </c>
      <c r="B161" s="325"/>
      <c r="C161" s="325"/>
      <c r="D161" s="325"/>
      <c r="E161" s="325"/>
      <c r="F161" s="325"/>
      <c r="G161" s="325"/>
      <c r="H161" s="325"/>
      <c r="I161" s="325"/>
    </row>
    <row r="162" spans="1:11" ht="13" x14ac:dyDescent="0.3">
      <c r="A162" s="315"/>
      <c r="B162" s="315"/>
      <c r="C162" s="315"/>
      <c r="D162" s="315"/>
      <c r="E162" s="315"/>
      <c r="F162" s="315"/>
      <c r="G162" s="315"/>
      <c r="H162" s="315"/>
      <c r="I162" s="4"/>
    </row>
    <row r="163" spans="1:11" ht="13" x14ac:dyDescent="0.3">
      <c r="A163" s="441" t="s">
        <v>213</v>
      </c>
      <c r="B163" s="441"/>
      <c r="C163" s="441"/>
      <c r="D163" s="441"/>
      <c r="E163" s="441"/>
      <c r="F163" s="441"/>
      <c r="G163" s="441"/>
      <c r="H163" s="441"/>
      <c r="I163" s="441"/>
      <c r="K163" s="9"/>
    </row>
    <row r="164" spans="1:11" ht="13" x14ac:dyDescent="0.3">
      <c r="A164" s="420" t="s">
        <v>214</v>
      </c>
      <c r="B164" s="420"/>
      <c r="C164" s="420"/>
      <c r="D164" s="420"/>
      <c r="E164" s="420"/>
      <c r="F164" s="420"/>
      <c r="G164" s="420"/>
      <c r="H164" s="420"/>
      <c r="I164" s="8" t="s">
        <v>51</v>
      </c>
    </row>
    <row r="165" spans="1:11" x14ac:dyDescent="0.25">
      <c r="A165" s="317" t="s">
        <v>52</v>
      </c>
      <c r="B165" s="442" t="str">
        <f>A37</f>
        <v>MÓDULO 1 - COMPOSIÇÃO DA REMUNERAÇÃO</v>
      </c>
      <c r="C165" s="442"/>
      <c r="D165" s="442"/>
      <c r="E165" s="442"/>
      <c r="F165" s="442"/>
      <c r="G165" s="442"/>
      <c r="H165" s="442"/>
      <c r="I165" s="324">
        <f>I45</f>
        <v>1358</v>
      </c>
    </row>
    <row r="166" spans="1:11" x14ac:dyDescent="0.25">
      <c r="A166" s="317" t="s">
        <v>53</v>
      </c>
      <c r="B166" s="442" t="str">
        <f>A50</f>
        <v>MÓDULO 2 – ENCARGOS E BENEFÍCIOS ANUAIS, MENSAIS E DIÁRIOS</v>
      </c>
      <c r="C166" s="442"/>
      <c r="D166" s="442"/>
      <c r="E166" s="442"/>
      <c r="F166" s="442"/>
      <c r="G166" s="442"/>
      <c r="H166" s="442"/>
      <c r="I166" s="324">
        <f>I102</f>
        <v>1472.4463658666668</v>
      </c>
    </row>
    <row r="167" spans="1:11" ht="13" x14ac:dyDescent="0.3">
      <c r="A167" s="317" t="s">
        <v>54</v>
      </c>
      <c r="B167" s="442" t="str">
        <f>A104</f>
        <v>MÓDULO 3 – PROVISÃO PARA RESCISÃO</v>
      </c>
      <c r="C167" s="442"/>
      <c r="D167" s="442"/>
      <c r="E167" s="442"/>
      <c r="F167" s="442"/>
      <c r="G167" s="442"/>
      <c r="H167" s="442"/>
      <c r="I167" s="324">
        <f>I112</f>
        <v>96.52012160000001</v>
      </c>
      <c r="K167" s="9"/>
    </row>
    <row r="168" spans="1:11" ht="13" x14ac:dyDescent="0.3">
      <c r="A168" s="23" t="s">
        <v>65</v>
      </c>
      <c r="B168" s="442" t="str">
        <f>A114</f>
        <v>MÓDULO 4 – CUSTO DE REPOSIÇÃO DO PROFISSIONAL AUSENTE</v>
      </c>
      <c r="C168" s="442"/>
      <c r="D168" s="442"/>
      <c r="E168" s="442"/>
      <c r="F168" s="442"/>
      <c r="G168" s="442"/>
      <c r="H168" s="442"/>
      <c r="I168" s="324">
        <f>I138</f>
        <v>38.083751999999997</v>
      </c>
      <c r="K168" s="9"/>
    </row>
    <row r="169" spans="1:11" x14ac:dyDescent="0.25">
      <c r="A169" s="23" t="s">
        <v>99</v>
      </c>
      <c r="B169" s="442" t="str">
        <f>A140</f>
        <v>MÓDULO 5 – INSUMOS DIVERSOS</v>
      </c>
      <c r="C169" s="442"/>
      <c r="D169" s="442"/>
      <c r="E169" s="442"/>
      <c r="F169" s="442"/>
      <c r="G169" s="442"/>
      <c r="H169" s="442"/>
      <c r="I169" s="324">
        <f>I146</f>
        <v>800.18186824141674</v>
      </c>
    </row>
    <row r="170" spans="1:11" ht="13" x14ac:dyDescent="0.3">
      <c r="A170" s="8"/>
      <c r="B170" s="420" t="s">
        <v>215</v>
      </c>
      <c r="C170" s="420"/>
      <c r="D170" s="420"/>
      <c r="E170" s="420"/>
      <c r="F170" s="420"/>
      <c r="G170" s="420"/>
      <c r="H170" s="420"/>
      <c r="I170" s="26">
        <f>SUM(I165:I169)</f>
        <v>3765.2321077080837</v>
      </c>
      <c r="K170" s="7"/>
    </row>
    <row r="171" spans="1:11" x14ac:dyDescent="0.25">
      <c r="A171" s="23" t="s">
        <v>101</v>
      </c>
      <c r="B171" s="442" t="str">
        <f>A150</f>
        <v>MÓDULO 6 – CUSTOS INDIRETOS, TRIBUTOS E LUCRO</v>
      </c>
      <c r="C171" s="442"/>
      <c r="D171" s="442"/>
      <c r="E171" s="442"/>
      <c r="F171" s="442"/>
      <c r="G171" s="442"/>
      <c r="H171" s="442"/>
      <c r="I171" s="25">
        <f>I158</f>
        <v>1306.3050169599474</v>
      </c>
    </row>
    <row r="172" spans="1:11" ht="13" x14ac:dyDescent="0.3">
      <c r="A172" s="449" t="s">
        <v>216</v>
      </c>
      <c r="B172" s="449"/>
      <c r="C172" s="449"/>
      <c r="D172" s="449"/>
      <c r="E172" s="449"/>
      <c r="F172" s="449"/>
      <c r="G172" s="449"/>
      <c r="H172" s="449"/>
      <c r="I172" s="128">
        <f>SUM(I45,I102,I112,I138,I146,I152,I153)/(1-SUM(H155:H157))</f>
        <v>5071.5371246680306</v>
      </c>
    </row>
    <row r="173" spans="1:11" ht="13" x14ac:dyDescent="0.3">
      <c r="A173" s="3"/>
      <c r="B173" s="3"/>
      <c r="C173" s="3"/>
      <c r="D173" s="3"/>
      <c r="E173" s="3"/>
      <c r="F173" s="3"/>
      <c r="G173" s="3"/>
      <c r="H173" s="3"/>
      <c r="I173" s="4"/>
    </row>
    <row r="175" spans="1:11" ht="19" hidden="1" customHeight="1" outlineLevel="1" x14ac:dyDescent="0.25">
      <c r="A175" s="453" t="s">
        <v>14</v>
      </c>
      <c r="B175" s="454"/>
      <c r="C175" s="454"/>
      <c r="D175" s="454"/>
      <c r="E175" s="454"/>
      <c r="F175" s="454"/>
      <c r="G175" s="454"/>
      <c r="H175" s="454"/>
      <c r="I175" s="455"/>
    </row>
    <row r="176" spans="1:11" ht="13" hidden="1" outlineLevel="1" x14ac:dyDescent="0.3">
      <c r="A176" s="456"/>
      <c r="B176" s="457"/>
      <c r="C176" s="457"/>
      <c r="D176" s="457"/>
      <c r="E176" s="457"/>
      <c r="F176" s="457"/>
      <c r="G176" s="457"/>
      <c r="H176" s="457"/>
      <c r="I176" s="458"/>
    </row>
    <row r="177" spans="1:10" hidden="1" outlineLevel="1" x14ac:dyDescent="0.25">
      <c r="A177" s="435" t="s">
        <v>15</v>
      </c>
      <c r="B177" s="436"/>
      <c r="C177" s="436"/>
      <c r="D177" s="436"/>
      <c r="E177" s="436"/>
      <c r="F177" s="436"/>
      <c r="G177" s="436"/>
      <c r="H177" s="436"/>
      <c r="I177" s="437"/>
    </row>
    <row r="178" spans="1:10" hidden="1" outlineLevel="1" x14ac:dyDescent="0.25">
      <c r="A178" s="438"/>
      <c r="B178" s="439"/>
      <c r="C178" s="439"/>
      <c r="D178" s="439"/>
      <c r="E178" s="439"/>
      <c r="F178" s="439"/>
      <c r="G178" s="439"/>
      <c r="H178" s="439"/>
      <c r="I178" s="440"/>
    </row>
    <row r="179" spans="1:10" hidden="1" outlineLevel="1" x14ac:dyDescent="0.25"/>
    <row r="180" spans="1:10" ht="39" hidden="1" outlineLevel="1" x14ac:dyDescent="0.3">
      <c r="A180" s="391" t="s">
        <v>16</v>
      </c>
      <c r="B180" s="391"/>
      <c r="C180" s="391"/>
      <c r="D180" s="425" t="s">
        <v>17</v>
      </c>
      <c r="E180" s="420"/>
      <c r="F180" s="420"/>
      <c r="G180" s="425" t="s">
        <v>18</v>
      </c>
      <c r="H180" s="420"/>
      <c r="I180" s="55" t="s">
        <v>19</v>
      </c>
    </row>
    <row r="181" spans="1:10" ht="31.5" hidden="1" customHeight="1" outlineLevel="1" x14ac:dyDescent="0.25">
      <c r="A181" s="426" t="s">
        <v>20</v>
      </c>
      <c r="B181" s="426"/>
      <c r="C181" s="426"/>
      <c r="D181" s="427" t="s">
        <v>21</v>
      </c>
      <c r="E181" s="426"/>
      <c r="F181" s="426"/>
      <c r="G181" s="428">
        <f>'Item 1 - Servente'!I172</f>
        <v>5071.5371246680306</v>
      </c>
      <c r="H181" s="426"/>
      <c r="I181" s="175">
        <f>(1/D223*G181)</f>
        <v>6.3394214058350382</v>
      </c>
    </row>
    <row r="182" spans="1:10" ht="13" hidden="1" outlineLevel="1" x14ac:dyDescent="0.3">
      <c r="A182" s="420" t="s">
        <v>22</v>
      </c>
      <c r="B182" s="420"/>
      <c r="C182" s="420"/>
      <c r="D182" s="420"/>
      <c r="E182" s="420"/>
      <c r="F182" s="420"/>
      <c r="G182" s="420"/>
      <c r="H182" s="420"/>
      <c r="I182" s="176">
        <f>SUM(I181:I181)</f>
        <v>6.3394214058350382</v>
      </c>
    </row>
    <row r="183" spans="1:10" ht="25.5" hidden="1" customHeight="1" outlineLevel="1" x14ac:dyDescent="0.25"/>
    <row r="184" spans="1:10" ht="15" hidden="1" customHeight="1" outlineLevel="1" x14ac:dyDescent="0.3">
      <c r="A184" s="421" t="s">
        <v>23</v>
      </c>
      <c r="B184" s="421"/>
      <c r="C184" s="421"/>
      <c r="D184" s="421"/>
      <c r="E184" s="421"/>
      <c r="F184" s="421"/>
      <c r="G184" s="421"/>
      <c r="H184" s="421"/>
      <c r="I184" s="421"/>
    </row>
    <row r="185" spans="1:10" ht="15" hidden="1" customHeight="1" outlineLevel="1" x14ac:dyDescent="0.25"/>
    <row r="186" spans="1:10" ht="15" hidden="1" customHeight="1" outlineLevel="1" x14ac:dyDescent="0.25">
      <c r="A186" s="435" t="s">
        <v>24</v>
      </c>
      <c r="B186" s="436"/>
      <c r="C186" s="436"/>
      <c r="D186" s="436"/>
      <c r="E186" s="436"/>
      <c r="F186" s="436"/>
      <c r="G186" s="436"/>
      <c r="H186" s="436"/>
      <c r="I186" s="437"/>
    </row>
    <row r="187" spans="1:10" ht="15" hidden="1" customHeight="1" outlineLevel="1" x14ac:dyDescent="0.25">
      <c r="A187" s="438"/>
      <c r="B187" s="439"/>
      <c r="C187" s="439"/>
      <c r="D187" s="439"/>
      <c r="E187" s="439"/>
      <c r="F187" s="439"/>
      <c r="G187" s="439"/>
      <c r="H187" s="439"/>
      <c r="I187" s="440"/>
    </row>
    <row r="188" spans="1:10" ht="15" hidden="1" customHeight="1" outlineLevel="1" x14ac:dyDescent="0.25"/>
    <row r="189" spans="1:10" ht="39" hidden="1" outlineLevel="1" x14ac:dyDescent="0.3">
      <c r="A189" s="391" t="s">
        <v>16</v>
      </c>
      <c r="B189" s="391"/>
      <c r="C189" s="391"/>
      <c r="D189" s="425" t="s">
        <v>17</v>
      </c>
      <c r="E189" s="420"/>
      <c r="F189" s="420"/>
      <c r="G189" s="425" t="s">
        <v>18</v>
      </c>
      <c r="H189" s="420"/>
      <c r="I189" s="55" t="s">
        <v>19</v>
      </c>
    </row>
    <row r="190" spans="1:10" ht="30.65" hidden="1" customHeight="1" outlineLevel="1" x14ac:dyDescent="0.25">
      <c r="A190" s="426" t="s">
        <v>20</v>
      </c>
      <c r="B190" s="426"/>
      <c r="C190" s="426"/>
      <c r="D190" s="427" t="s">
        <v>25</v>
      </c>
      <c r="E190" s="426"/>
      <c r="F190" s="426"/>
      <c r="G190" s="428">
        <f>'Item 1 - Servente'!I172</f>
        <v>5071.5371246680306</v>
      </c>
      <c r="H190" s="426"/>
      <c r="I190" s="175">
        <f>(1/1800)*G190</f>
        <v>2.8175206248155726</v>
      </c>
      <c r="J190" s="313"/>
    </row>
    <row r="191" spans="1:10" ht="15" hidden="1" customHeight="1" outlineLevel="1" x14ac:dyDescent="0.3">
      <c r="A191" s="420" t="s">
        <v>22</v>
      </c>
      <c r="B191" s="420"/>
      <c r="C191" s="420"/>
      <c r="D191" s="420"/>
      <c r="E191" s="420"/>
      <c r="F191" s="420"/>
      <c r="G191" s="420"/>
      <c r="H191" s="420"/>
      <c r="I191" s="176">
        <f>SUM(I190:I190)</f>
        <v>2.8175206248155726</v>
      </c>
    </row>
    <row r="192" spans="1:10" ht="15" hidden="1" customHeight="1" outlineLevel="1" x14ac:dyDescent="0.25"/>
    <row r="193" spans="1:10" ht="15" hidden="1" customHeight="1" outlineLevel="1" x14ac:dyDescent="0.3">
      <c r="A193" s="421" t="s">
        <v>27</v>
      </c>
      <c r="B193" s="421"/>
      <c r="C193" s="421"/>
      <c r="D193" s="421"/>
      <c r="E193" s="421"/>
      <c r="F193" s="421"/>
      <c r="G193" s="421"/>
      <c r="H193" s="421"/>
      <c r="I193" s="421"/>
    </row>
    <row r="194" spans="1:10" hidden="1" outlineLevel="1" x14ac:dyDescent="0.25"/>
    <row r="195" spans="1:10" hidden="1" outlineLevel="1" x14ac:dyDescent="0.25">
      <c r="A195" s="435" t="s">
        <v>28</v>
      </c>
      <c r="B195" s="436"/>
      <c r="C195" s="436"/>
      <c r="D195" s="436"/>
      <c r="E195" s="436"/>
      <c r="F195" s="436"/>
      <c r="G195" s="436"/>
      <c r="H195" s="436"/>
      <c r="I195" s="437"/>
    </row>
    <row r="196" spans="1:10" hidden="1" outlineLevel="1" x14ac:dyDescent="0.25">
      <c r="A196" s="438"/>
      <c r="B196" s="439"/>
      <c r="C196" s="439"/>
      <c r="D196" s="439"/>
      <c r="E196" s="439"/>
      <c r="F196" s="439"/>
      <c r="G196" s="439"/>
      <c r="H196" s="439"/>
      <c r="I196" s="440"/>
    </row>
    <row r="197" spans="1:10" hidden="1" outlineLevel="1" x14ac:dyDescent="0.25"/>
    <row r="198" spans="1:10" ht="39" hidden="1" outlineLevel="1" x14ac:dyDescent="0.3">
      <c r="A198" s="391" t="s">
        <v>16</v>
      </c>
      <c r="B198" s="391"/>
      <c r="C198" s="391"/>
      <c r="D198" s="425" t="s">
        <v>17</v>
      </c>
      <c r="E198" s="420"/>
      <c r="F198" s="420"/>
      <c r="G198" s="425" t="s">
        <v>18</v>
      </c>
      <c r="H198" s="420"/>
      <c r="I198" s="55" t="s">
        <v>19</v>
      </c>
    </row>
    <row r="199" spans="1:10" ht="29.5" hidden="1" customHeight="1" outlineLevel="1" x14ac:dyDescent="0.25">
      <c r="A199" s="426" t="s">
        <v>20</v>
      </c>
      <c r="B199" s="426"/>
      <c r="C199" s="426"/>
      <c r="D199" s="427" t="s">
        <v>29</v>
      </c>
      <c r="E199" s="426"/>
      <c r="F199" s="426"/>
      <c r="G199" s="428">
        <f>G181</f>
        <v>5071.5371246680306</v>
      </c>
      <c r="H199" s="426"/>
      <c r="I199" s="175">
        <f>(1/300)*G199</f>
        <v>16.905123748893438</v>
      </c>
    </row>
    <row r="200" spans="1:10" ht="13" hidden="1" outlineLevel="1" x14ac:dyDescent="0.3">
      <c r="A200" s="420" t="s">
        <v>22</v>
      </c>
      <c r="B200" s="420"/>
      <c r="C200" s="420"/>
      <c r="D200" s="420"/>
      <c r="E200" s="420"/>
      <c r="F200" s="420"/>
      <c r="G200" s="420"/>
      <c r="H200" s="420"/>
      <c r="I200" s="176">
        <f>SUM(I199:I199)</f>
        <v>16.905123748893438</v>
      </c>
    </row>
    <row r="201" spans="1:10" hidden="1" outlineLevel="1" x14ac:dyDescent="0.25"/>
    <row r="202" spans="1:10" ht="13" hidden="1" outlineLevel="1" x14ac:dyDescent="0.3">
      <c r="A202" s="421" t="s">
        <v>30</v>
      </c>
      <c r="B202" s="421"/>
      <c r="C202" s="421"/>
      <c r="D202" s="421"/>
      <c r="E202" s="421"/>
      <c r="F202" s="421"/>
      <c r="G202" s="421"/>
      <c r="H202" s="421"/>
      <c r="I202" s="421"/>
    </row>
    <row r="203" spans="1:10" hidden="1" outlineLevel="1" x14ac:dyDescent="0.25"/>
    <row r="204" spans="1:10" hidden="1" outlineLevel="1" x14ac:dyDescent="0.25">
      <c r="A204" s="429" t="s">
        <v>31</v>
      </c>
      <c r="B204" s="430"/>
      <c r="C204" s="430"/>
      <c r="D204" s="430"/>
      <c r="E204" s="430"/>
      <c r="F204" s="430"/>
      <c r="G204" s="430"/>
      <c r="H204" s="430"/>
      <c r="I204" s="431"/>
    </row>
    <row r="205" spans="1:10" hidden="1" outlineLevel="1" x14ac:dyDescent="0.25">
      <c r="A205" s="432"/>
      <c r="B205" s="433"/>
      <c r="C205" s="433"/>
      <c r="D205" s="433"/>
      <c r="E205" s="433"/>
      <c r="F205" s="433"/>
      <c r="G205" s="433"/>
      <c r="H205" s="433"/>
      <c r="I205" s="434"/>
    </row>
    <row r="206" spans="1:10" hidden="1" outlineLevel="1" x14ac:dyDescent="0.25"/>
    <row r="207" spans="1:10" ht="39" hidden="1" outlineLevel="1" x14ac:dyDescent="0.3">
      <c r="A207" s="391" t="s">
        <v>16</v>
      </c>
      <c r="B207" s="391"/>
      <c r="C207" s="391"/>
      <c r="D207" s="425" t="s">
        <v>17</v>
      </c>
      <c r="E207" s="420"/>
      <c r="F207" s="420"/>
      <c r="G207" s="425" t="s">
        <v>18</v>
      </c>
      <c r="H207" s="420"/>
      <c r="I207" s="55" t="s">
        <v>19</v>
      </c>
      <c r="J207" s="31"/>
    </row>
    <row r="208" spans="1:10" ht="31" hidden="1" customHeight="1" outlineLevel="1" x14ac:dyDescent="0.25">
      <c r="A208" s="426" t="s">
        <v>20</v>
      </c>
      <c r="B208" s="426"/>
      <c r="C208" s="426"/>
      <c r="D208" s="427" t="s">
        <v>32</v>
      </c>
      <c r="E208" s="426"/>
      <c r="F208" s="426"/>
      <c r="G208" s="428">
        <f>G199</f>
        <v>5071.5371246680306</v>
      </c>
      <c r="H208" s="426"/>
      <c r="I208" s="175">
        <f>(1/130)*G208</f>
        <v>39.011824035907928</v>
      </c>
    </row>
    <row r="209" spans="1:13" ht="13" hidden="1" outlineLevel="1" x14ac:dyDescent="0.3">
      <c r="A209" s="420" t="s">
        <v>22</v>
      </c>
      <c r="B209" s="420"/>
      <c r="C209" s="420"/>
      <c r="D209" s="420"/>
      <c r="E209" s="420"/>
      <c r="F209" s="420"/>
      <c r="G209" s="420"/>
      <c r="H209" s="420"/>
      <c r="I209" s="176">
        <f>SUM(I208:I208)</f>
        <v>39.011824035907928</v>
      </c>
      <c r="J209" s="31"/>
    </row>
    <row r="210" spans="1:13" hidden="1" outlineLevel="1" x14ac:dyDescent="0.25">
      <c r="J210" s="31"/>
    </row>
    <row r="211" spans="1:13" ht="13" hidden="1" outlineLevel="1" x14ac:dyDescent="0.3">
      <c r="A211" s="421" t="s">
        <v>33</v>
      </c>
      <c r="B211" s="421"/>
      <c r="C211" s="421"/>
      <c r="D211" s="421"/>
      <c r="E211" s="421"/>
      <c r="F211" s="421"/>
      <c r="G211" s="421"/>
      <c r="H211" s="421"/>
      <c r="I211" s="421"/>
    </row>
    <row r="212" spans="1:13" hidden="1" outlineLevel="1" x14ac:dyDescent="0.25"/>
    <row r="213" spans="1:13" s="10" customFormat="1" ht="13" hidden="1" outlineLevel="1" x14ac:dyDescent="0.3">
      <c r="A213" s="404" t="s">
        <v>34</v>
      </c>
      <c r="B213" s="405"/>
      <c r="C213" s="405"/>
      <c r="D213" s="405"/>
      <c r="E213" s="405"/>
      <c r="F213" s="405"/>
      <c r="G213" s="405"/>
      <c r="H213" s="405"/>
      <c r="I213" s="405"/>
    </row>
    <row r="214" spans="1:13" s="10" customFormat="1" ht="13" hidden="1" outlineLevel="1" x14ac:dyDescent="0.3">
      <c r="A214"/>
      <c r="B214"/>
      <c r="C214"/>
      <c r="D214"/>
      <c r="E214"/>
      <c r="F214"/>
      <c r="G214"/>
      <c r="H214"/>
      <c r="I214"/>
    </row>
    <row r="215" spans="1:13" s="10" customFormat="1" ht="13" hidden="1" outlineLevel="1" x14ac:dyDescent="0.3">
      <c r="A215" s="404" t="s">
        <v>35</v>
      </c>
      <c r="B215" s="405"/>
      <c r="C215" s="405"/>
      <c r="D215" s="405"/>
      <c r="E215" s="405"/>
      <c r="F215" s="405"/>
      <c r="G215" s="405"/>
      <c r="H215" s="405"/>
      <c r="I215" s="405"/>
    </row>
    <row r="216" spans="1:13" hidden="1" outlineLevel="1" x14ac:dyDescent="0.25"/>
    <row r="217" spans="1:13" hidden="1" outlineLevel="1" x14ac:dyDescent="0.25">
      <c r="A217" s="404" t="s">
        <v>36</v>
      </c>
      <c r="B217" s="405"/>
      <c r="C217" s="405"/>
      <c r="D217" s="405"/>
      <c r="E217" s="405"/>
      <c r="F217" s="405"/>
      <c r="G217" s="405"/>
      <c r="H217" s="405"/>
      <c r="I217" s="405"/>
    </row>
    <row r="218" spans="1:13" collapsed="1" x14ac:dyDescent="0.25"/>
    <row r="219" spans="1:13" x14ac:dyDescent="0.25">
      <c r="K219" s="86"/>
    </row>
    <row r="220" spans="1:13" ht="23" customHeight="1" x14ac:dyDescent="0.25">
      <c r="A220" s="422" t="s">
        <v>37</v>
      </c>
      <c r="B220" s="423"/>
      <c r="C220" s="423"/>
      <c r="D220" s="423"/>
      <c r="E220" s="423"/>
      <c r="F220" s="423"/>
      <c r="G220" s="423"/>
      <c r="H220" s="423"/>
      <c r="I220" s="424"/>
    </row>
    <row r="222" spans="1:13" ht="52" customHeight="1" x14ac:dyDescent="0.25">
      <c r="A222" s="418" t="s">
        <v>38</v>
      </c>
      <c r="B222" s="365"/>
      <c r="C222" s="366"/>
      <c r="D222" s="330" t="s">
        <v>564</v>
      </c>
      <c r="E222" s="412" t="s">
        <v>39</v>
      </c>
      <c r="F222" s="413"/>
      <c r="G222" s="55" t="s">
        <v>40</v>
      </c>
      <c r="H222" s="55" t="s">
        <v>41</v>
      </c>
      <c r="I222" s="55" t="s">
        <v>42</v>
      </c>
    </row>
    <row r="223" spans="1:13" ht="43" customHeight="1" x14ac:dyDescent="0.25">
      <c r="A223" s="419" t="s">
        <v>566</v>
      </c>
      <c r="B223" s="419"/>
      <c r="C223" s="419"/>
      <c r="D223" s="353">
        <v>800</v>
      </c>
      <c r="E223" s="414">
        <f>I182</f>
        <v>6.3394214058350382</v>
      </c>
      <c r="F223" s="415"/>
      <c r="G223" s="326">
        <f>Resumo!G7</f>
        <v>3288</v>
      </c>
      <c r="H223" s="326">
        <f>G223</f>
        <v>3288</v>
      </c>
      <c r="I223" s="177">
        <f>ROUND(H223*E223,2)</f>
        <v>20844.02</v>
      </c>
      <c r="J223" s="313" t="s">
        <v>569</v>
      </c>
    </row>
    <row r="224" spans="1:13" s="49" customFormat="1" x14ac:dyDescent="0.25">
      <c r="A224" s="419" t="s">
        <v>565</v>
      </c>
      <c r="B224" s="419"/>
      <c r="C224" s="419"/>
      <c r="D224" s="326">
        <v>1800</v>
      </c>
      <c r="E224" s="414">
        <f>I191</f>
        <v>2.8175206248155726</v>
      </c>
      <c r="F224" s="415"/>
      <c r="G224" s="326">
        <v>0</v>
      </c>
      <c r="H224" s="326">
        <f>G224</f>
        <v>0</v>
      </c>
      <c r="I224" s="177">
        <f>ROUND(H224*E224,2)</f>
        <v>0</v>
      </c>
      <c r="M224"/>
    </row>
    <row r="225" spans="1:9" ht="12.65" customHeight="1" x14ac:dyDescent="0.25">
      <c r="A225" s="404" t="s">
        <v>43</v>
      </c>
      <c r="B225" s="405"/>
      <c r="C225" s="405"/>
      <c r="D225" s="22">
        <v>300</v>
      </c>
      <c r="E225" s="416">
        <f>I200</f>
        <v>16.905123748893438</v>
      </c>
      <c r="F225" s="417"/>
      <c r="G225" s="256">
        <v>0</v>
      </c>
      <c r="H225" s="256">
        <f>G225</f>
        <v>0</v>
      </c>
      <c r="I225" s="177">
        <f>ROUND(H225*E225,2)</f>
        <v>0</v>
      </c>
    </row>
    <row r="226" spans="1:9" ht="12.65" customHeight="1" x14ac:dyDescent="0.25">
      <c r="A226" s="405" t="s">
        <v>44</v>
      </c>
      <c r="B226" s="405"/>
      <c r="C226" s="405"/>
      <c r="D226" s="22">
        <v>130</v>
      </c>
      <c r="E226" s="416">
        <f>I209</f>
        <v>39.011824035907928</v>
      </c>
      <c r="F226" s="417"/>
      <c r="G226" s="256">
        <v>0</v>
      </c>
      <c r="H226" s="256">
        <f>G226</f>
        <v>0</v>
      </c>
      <c r="I226" s="177">
        <f>ROUND(H226*E226,2)</f>
        <v>0</v>
      </c>
    </row>
    <row r="227" spans="1:9" x14ac:dyDescent="0.25">
      <c r="A227" s="405"/>
      <c r="B227" s="405"/>
      <c r="C227" s="405"/>
      <c r="D227" s="22"/>
      <c r="E227" s="402"/>
      <c r="F227" s="403"/>
      <c r="G227" s="256"/>
      <c r="H227" s="256"/>
      <c r="I227" s="177">
        <f>H227*D227</f>
        <v>0</v>
      </c>
    </row>
    <row r="228" spans="1:9" x14ac:dyDescent="0.25">
      <c r="A228" s="404"/>
      <c r="B228" s="405"/>
      <c r="C228" s="405"/>
      <c r="D228" s="22"/>
      <c r="E228" s="402"/>
      <c r="F228" s="403"/>
      <c r="G228" s="256"/>
      <c r="H228" s="256"/>
      <c r="I228" s="177">
        <f>H228*D228</f>
        <v>0</v>
      </c>
    </row>
    <row r="229" spans="1:9" ht="13" x14ac:dyDescent="0.3">
      <c r="A229" s="406" t="s">
        <v>45</v>
      </c>
      <c r="B229" s="407"/>
      <c r="C229" s="407"/>
      <c r="D229" s="407"/>
      <c r="E229" s="407"/>
      <c r="F229" s="408"/>
      <c r="G229" s="257">
        <f>SUM(G223:G228)</f>
        <v>3288</v>
      </c>
      <c r="H229" s="257">
        <f>SUM(H223:H228)</f>
        <v>3288</v>
      </c>
      <c r="I229" s="178">
        <f>SUM(I223:I228)</f>
        <v>20844.02</v>
      </c>
    </row>
    <row r="231" spans="1:9" ht="13" thickBot="1" x14ac:dyDescent="0.3"/>
    <row r="232" spans="1:9" ht="20.5" thickBot="1" x14ac:dyDescent="0.45">
      <c r="A232" s="409" t="s">
        <v>567</v>
      </c>
      <c r="B232" s="410"/>
      <c r="C232" s="410"/>
      <c r="D232" s="410"/>
      <c r="E232" s="410"/>
      <c r="F232" s="410"/>
      <c r="G232" s="410"/>
      <c r="H232" s="410"/>
      <c r="I232" s="411"/>
    </row>
  </sheetData>
  <mergeCells count="176">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39:I139"/>
    <mergeCell ref="A140:I140"/>
    <mergeCell ref="B135:G135"/>
    <mergeCell ref="B136:G136"/>
    <mergeCell ref="B137:G137"/>
    <mergeCell ref="B155:G155"/>
    <mergeCell ref="A112:G112"/>
    <mergeCell ref="B89:G89"/>
    <mergeCell ref="A132:G132"/>
    <mergeCell ref="A138:H138"/>
    <mergeCell ref="A134:I134"/>
    <mergeCell ref="B156:G156"/>
    <mergeCell ref="B145:G145"/>
    <mergeCell ref="B143:G143"/>
    <mergeCell ref="B142:G142"/>
    <mergeCell ref="B153:G153"/>
    <mergeCell ref="B154:G154"/>
    <mergeCell ref="A163:I163"/>
    <mergeCell ref="A207:C207"/>
    <mergeCell ref="D207:F207"/>
    <mergeCell ref="G207:H207"/>
    <mergeCell ref="A181:C181"/>
    <mergeCell ref="D181:F181"/>
    <mergeCell ref="G181:H181"/>
    <mergeCell ref="A175:I175"/>
    <mergeCell ref="A176:I176"/>
    <mergeCell ref="A177:I178"/>
    <mergeCell ref="A180:C180"/>
    <mergeCell ref="D180:F180"/>
    <mergeCell ref="G180:H180"/>
    <mergeCell ref="B168:H168"/>
    <mergeCell ref="B151:G151"/>
    <mergeCell ref="B152:G152"/>
    <mergeCell ref="A208:C208"/>
    <mergeCell ref="D208:F208"/>
    <mergeCell ref="G208:H20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A182:H182"/>
    <mergeCell ref="A184:I184"/>
    <mergeCell ref="A186:I187"/>
    <mergeCell ref="A209:H209"/>
    <mergeCell ref="A211:I211"/>
    <mergeCell ref="A213:I213"/>
    <mergeCell ref="A215:I215"/>
    <mergeCell ref="A217:I217"/>
    <mergeCell ref="A220:I220"/>
    <mergeCell ref="A191:H191"/>
    <mergeCell ref="A193:I193"/>
    <mergeCell ref="A189:C189"/>
    <mergeCell ref="D189:F189"/>
    <mergeCell ref="G189:H189"/>
    <mergeCell ref="A190:C190"/>
    <mergeCell ref="D190:F190"/>
    <mergeCell ref="G190:H190"/>
    <mergeCell ref="A204:I205"/>
    <mergeCell ref="A195:I196"/>
    <mergeCell ref="A198:C198"/>
    <mergeCell ref="D198:F198"/>
    <mergeCell ref="G198:H198"/>
    <mergeCell ref="A199:C199"/>
    <mergeCell ref="D199:F199"/>
    <mergeCell ref="G199:H199"/>
    <mergeCell ref="A200:H200"/>
    <mergeCell ref="A202:I202"/>
    <mergeCell ref="E228:F228"/>
    <mergeCell ref="A228:C228"/>
    <mergeCell ref="A229:F229"/>
    <mergeCell ref="A232:I232"/>
    <mergeCell ref="A225:C225"/>
    <mergeCell ref="A226:C226"/>
    <mergeCell ref="A227:C227"/>
    <mergeCell ref="E222:F222"/>
    <mergeCell ref="E223:F223"/>
    <mergeCell ref="E224:F224"/>
    <mergeCell ref="E225:F225"/>
    <mergeCell ref="E226:F226"/>
    <mergeCell ref="E227:F227"/>
    <mergeCell ref="A222:C222"/>
    <mergeCell ref="A223:C223"/>
    <mergeCell ref="A224:C22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43890-4FBD-439C-A1BA-BADB7EA138F9}">
  <sheetPr>
    <tabColor rgb="FF92D050"/>
  </sheetPr>
  <dimension ref="A1:M204"/>
  <sheetViews>
    <sheetView topLeftCell="A160" zoomScaleNormal="100" workbookViewId="0">
      <selection activeCell="A175" sqref="A175:XFD194"/>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69" t="s">
        <v>55</v>
      </c>
      <c r="B1" s="470"/>
      <c r="C1" s="470"/>
      <c r="D1" s="470"/>
      <c r="E1" s="470"/>
      <c r="F1" s="470"/>
      <c r="G1" s="470"/>
      <c r="H1" s="470"/>
      <c r="I1" s="471"/>
    </row>
    <row r="2" spans="1:9" x14ac:dyDescent="0.25">
      <c r="A2" s="315"/>
      <c r="B2" s="315"/>
      <c r="C2" s="315"/>
      <c r="D2" s="315"/>
      <c r="E2" s="315"/>
      <c r="F2" s="315"/>
      <c r="G2" s="315"/>
      <c r="H2" s="315"/>
      <c r="I2" s="315"/>
    </row>
    <row r="3" spans="1:9" ht="15" customHeight="1" x14ac:dyDescent="0.25">
      <c r="A3" s="476" t="s">
        <v>56</v>
      </c>
      <c r="B3" s="476"/>
      <c r="C3" s="476"/>
      <c r="D3" s="476"/>
      <c r="E3" s="476"/>
      <c r="F3" s="476"/>
      <c r="G3" s="315"/>
      <c r="H3" s="315"/>
      <c r="I3" s="315"/>
    </row>
    <row r="4" spans="1:9" ht="15" customHeight="1" x14ac:dyDescent="0.25">
      <c r="A4" s="476" t="s">
        <v>57</v>
      </c>
      <c r="B4" s="476"/>
      <c r="C4" s="476"/>
      <c r="D4" s="476"/>
      <c r="E4" s="476"/>
      <c r="F4" s="476"/>
      <c r="G4" s="315"/>
      <c r="H4" s="315"/>
      <c r="I4" s="315"/>
    </row>
    <row r="5" spans="1:9" ht="13" x14ac:dyDescent="0.3">
      <c r="A5" s="10"/>
      <c r="B5" s="10"/>
      <c r="C5" s="10"/>
      <c r="D5" s="10"/>
      <c r="E5" s="10"/>
      <c r="F5" s="10"/>
      <c r="G5" s="10"/>
      <c r="H5" s="10"/>
      <c r="I5" s="10"/>
    </row>
    <row r="6" spans="1:9" ht="13" x14ac:dyDescent="0.3">
      <c r="A6" s="476" t="s">
        <v>58</v>
      </c>
      <c r="B6" s="476"/>
      <c r="C6" s="476"/>
      <c r="D6" s="476"/>
      <c r="E6" s="476"/>
      <c r="F6" s="476"/>
      <c r="G6" s="10"/>
      <c r="H6" s="10"/>
      <c r="I6" s="10"/>
    </row>
    <row r="7" spans="1:9" x14ac:dyDescent="0.25">
      <c r="A7" s="316"/>
      <c r="B7" s="316"/>
      <c r="C7" s="316"/>
      <c r="D7" s="316"/>
      <c r="E7" s="316"/>
      <c r="F7" s="316"/>
      <c r="G7" s="316"/>
      <c r="H7" s="316"/>
      <c r="I7" s="316"/>
    </row>
    <row r="8" spans="1:9" ht="13" x14ac:dyDescent="0.3">
      <c r="A8" s="441" t="s">
        <v>59</v>
      </c>
      <c r="B8" s="441"/>
      <c r="C8" s="441"/>
      <c r="D8" s="441"/>
      <c r="E8" s="441"/>
      <c r="F8" s="441"/>
      <c r="G8" s="441"/>
      <c r="H8" s="441"/>
      <c r="I8" s="441"/>
    </row>
    <row r="9" spans="1:9" x14ac:dyDescent="0.25">
      <c r="A9" s="317" t="s">
        <v>52</v>
      </c>
      <c r="B9" s="421" t="s">
        <v>60</v>
      </c>
      <c r="C9" s="442"/>
      <c r="D9" s="442"/>
      <c r="E9" s="442"/>
      <c r="F9" s="442"/>
      <c r="G9" s="442"/>
      <c r="H9" s="442"/>
      <c r="I9" s="130"/>
    </row>
    <row r="10" spans="1:9" x14ac:dyDescent="0.25">
      <c r="A10" s="317" t="s">
        <v>53</v>
      </c>
      <c r="B10" s="421" t="s">
        <v>61</v>
      </c>
      <c r="C10" s="442"/>
      <c r="D10" s="442"/>
      <c r="E10" s="442"/>
      <c r="F10" s="442"/>
      <c r="G10" s="442"/>
      <c r="H10" s="442"/>
      <c r="I10" s="189" t="s">
        <v>62</v>
      </c>
    </row>
    <row r="11" spans="1:9" x14ac:dyDescent="0.25">
      <c r="A11" s="317" t="s">
        <v>54</v>
      </c>
      <c r="B11" s="421" t="s">
        <v>63</v>
      </c>
      <c r="C11" s="421"/>
      <c r="D11" s="421"/>
      <c r="E11" s="421"/>
      <c r="F11" s="421"/>
      <c r="G11" s="421"/>
      <c r="H11" s="421"/>
      <c r="I11" s="189" t="s">
        <v>64</v>
      </c>
    </row>
    <row r="12" spans="1:9" x14ac:dyDescent="0.25">
      <c r="A12" s="317" t="s">
        <v>65</v>
      </c>
      <c r="B12" s="421" t="s">
        <v>66</v>
      </c>
      <c r="C12" s="442"/>
      <c r="D12" s="442"/>
      <c r="E12" s="442"/>
      <c r="F12" s="442"/>
      <c r="G12" s="442"/>
      <c r="H12" s="442"/>
      <c r="I12" s="190">
        <v>24</v>
      </c>
    </row>
    <row r="13" spans="1:9" x14ac:dyDescent="0.25">
      <c r="A13" s="315"/>
      <c r="B13" s="316"/>
      <c r="C13" s="316"/>
      <c r="D13" s="316"/>
      <c r="E13" s="316"/>
      <c r="F13" s="316"/>
      <c r="G13" s="316"/>
      <c r="H13" s="315"/>
      <c r="I13" s="315"/>
    </row>
    <row r="14" spans="1:9" ht="13" x14ac:dyDescent="0.3">
      <c r="A14" s="441" t="s">
        <v>67</v>
      </c>
      <c r="B14" s="441"/>
      <c r="C14" s="441"/>
      <c r="D14" s="441"/>
      <c r="E14" s="441"/>
      <c r="F14" s="441"/>
      <c r="G14" s="441"/>
      <c r="H14" s="441"/>
      <c r="I14" s="441"/>
    </row>
    <row r="15" spans="1:9" ht="13" x14ac:dyDescent="0.3">
      <c r="A15" s="420" t="s">
        <v>68</v>
      </c>
      <c r="B15" s="420"/>
      <c r="C15" s="420" t="s">
        <v>69</v>
      </c>
      <c r="D15" s="420"/>
      <c r="E15" s="420" t="s">
        <v>70</v>
      </c>
      <c r="F15" s="420"/>
      <c r="G15" s="420"/>
      <c r="H15" s="420"/>
      <c r="I15" s="420"/>
    </row>
    <row r="16" spans="1:9" ht="25.5" customHeight="1" x14ac:dyDescent="0.25">
      <c r="A16" s="472" t="s">
        <v>71</v>
      </c>
      <c r="B16" s="473"/>
      <c r="C16" s="427" t="s">
        <v>72</v>
      </c>
      <c r="D16" s="474"/>
      <c r="E16" s="426"/>
      <c r="F16" s="475"/>
      <c r="G16" s="475"/>
      <c r="H16" s="475"/>
      <c r="I16" s="475"/>
    </row>
    <row r="17" spans="1:9" ht="15" customHeight="1" x14ac:dyDescent="0.25">
      <c r="A17" s="38"/>
      <c r="B17" s="320"/>
      <c r="C17" s="39"/>
      <c r="D17" s="321"/>
      <c r="E17" s="40"/>
      <c r="F17" s="322"/>
      <c r="G17" s="322"/>
      <c r="H17" s="322"/>
      <c r="I17" s="322"/>
    </row>
    <row r="18" spans="1:9" ht="15" customHeight="1" x14ac:dyDescent="0.25">
      <c r="A18" s="36" t="s">
        <v>73</v>
      </c>
      <c r="B18" s="320"/>
      <c r="C18" s="39"/>
      <c r="D18" s="321"/>
      <c r="E18" s="40"/>
      <c r="F18" s="322"/>
      <c r="G18" s="322"/>
      <c r="H18" s="322"/>
      <c r="I18" s="322"/>
    </row>
    <row r="19" spans="1:9" ht="15" customHeight="1" x14ac:dyDescent="0.25">
      <c r="A19" s="36" t="s">
        <v>74</v>
      </c>
      <c r="B19" s="320"/>
      <c r="C19" s="39"/>
      <c r="D19" s="321"/>
      <c r="E19" s="40"/>
      <c r="F19" s="322"/>
      <c r="G19" s="322"/>
      <c r="H19" s="322"/>
      <c r="I19" s="322"/>
    </row>
    <row r="20" spans="1:9" ht="15" customHeight="1" x14ac:dyDescent="0.25">
      <c r="A20" s="36" t="s">
        <v>75</v>
      </c>
      <c r="B20" s="320"/>
      <c r="C20" s="39"/>
      <c r="D20" s="321"/>
      <c r="E20" s="40"/>
      <c r="F20" s="322"/>
      <c r="G20" s="322"/>
      <c r="H20" s="322"/>
      <c r="I20" s="322"/>
    </row>
    <row r="21" spans="1:9" ht="15" customHeight="1" x14ac:dyDescent="0.25">
      <c r="A21" s="36" t="s">
        <v>76</v>
      </c>
      <c r="B21" s="320"/>
      <c r="C21" s="39"/>
      <c r="D21" s="321"/>
      <c r="E21" s="40"/>
      <c r="F21" s="322"/>
      <c r="G21" s="322"/>
      <c r="H21" s="322"/>
      <c r="I21" s="322"/>
    </row>
    <row r="22" spans="1:9" ht="15" customHeight="1" x14ac:dyDescent="0.25">
      <c r="A22" s="54"/>
      <c r="B22" s="320"/>
      <c r="C22" s="39"/>
      <c r="D22" s="321"/>
      <c r="E22" s="40"/>
      <c r="F22" s="322"/>
      <c r="G22" s="322"/>
      <c r="H22" s="322"/>
      <c r="I22" s="322"/>
    </row>
    <row r="23" spans="1:9" ht="15" customHeight="1" x14ac:dyDescent="0.25">
      <c r="A23" s="37" t="s">
        <v>77</v>
      </c>
      <c r="B23" s="320"/>
      <c r="C23" s="39"/>
      <c r="D23" s="321"/>
      <c r="E23" s="40"/>
      <c r="F23" s="322"/>
      <c r="G23" s="322"/>
      <c r="H23" s="322"/>
      <c r="I23" s="322"/>
    </row>
    <row r="24" spans="1:9" ht="15" customHeight="1" x14ac:dyDescent="0.25">
      <c r="A24" s="38"/>
      <c r="B24" s="320"/>
      <c r="C24" s="39"/>
      <c r="D24" s="321"/>
      <c r="E24" s="40"/>
      <c r="F24" s="322"/>
      <c r="G24" s="322"/>
      <c r="H24" s="322"/>
      <c r="I24" s="322"/>
    </row>
    <row r="25" spans="1:9" ht="15" customHeight="1" x14ac:dyDescent="0.25">
      <c r="A25" s="37" t="s">
        <v>78</v>
      </c>
      <c r="B25" s="320"/>
      <c r="C25" s="39"/>
      <c r="D25" s="321"/>
      <c r="E25" s="40"/>
      <c r="F25" s="322"/>
      <c r="G25" s="322"/>
      <c r="H25" s="322"/>
      <c r="I25" s="322"/>
    </row>
    <row r="26" spans="1:9" ht="15" customHeight="1" x14ac:dyDescent="0.25">
      <c r="A26" s="36" t="s">
        <v>79</v>
      </c>
      <c r="B26" s="320"/>
      <c r="C26" s="39"/>
      <c r="D26" s="321"/>
      <c r="E26" s="40"/>
      <c r="F26" s="322"/>
      <c r="G26" s="322"/>
      <c r="H26" s="322"/>
      <c r="I26" s="322"/>
    </row>
    <row r="27" spans="1:9" ht="13" x14ac:dyDescent="0.3">
      <c r="A27" s="441" t="s">
        <v>80</v>
      </c>
      <c r="B27" s="441"/>
      <c r="C27" s="441"/>
      <c r="D27" s="441"/>
      <c r="E27" s="441"/>
      <c r="F27" s="441"/>
      <c r="G27" s="441"/>
      <c r="H27" s="441"/>
      <c r="I27" s="441"/>
    </row>
    <row r="28" spans="1:9" ht="25" x14ac:dyDescent="0.25">
      <c r="A28" s="319">
        <v>1</v>
      </c>
      <c r="B28" s="478" t="s">
        <v>81</v>
      </c>
      <c r="C28" s="478"/>
      <c r="D28" s="478"/>
      <c r="E28" s="478"/>
      <c r="F28" s="478"/>
      <c r="G28" s="478"/>
      <c r="H28" s="478"/>
      <c r="I28" s="318" t="str">
        <f>A16</f>
        <v>Limpeza e Conservação</v>
      </c>
    </row>
    <row r="29" spans="1:9" x14ac:dyDescent="0.25">
      <c r="A29" s="317">
        <v>2</v>
      </c>
      <c r="B29" s="421" t="s">
        <v>82</v>
      </c>
      <c r="C29" s="421"/>
      <c r="D29" s="421"/>
      <c r="E29" s="421"/>
      <c r="F29" s="421"/>
      <c r="G29" s="421"/>
      <c r="H29" s="421"/>
      <c r="I29" s="23" t="s">
        <v>217</v>
      </c>
    </row>
    <row r="30" spans="1:9" x14ac:dyDescent="0.25">
      <c r="A30" s="317">
        <v>3</v>
      </c>
      <c r="B30" s="442" t="s">
        <v>84</v>
      </c>
      <c r="C30" s="442"/>
      <c r="D30" s="442"/>
      <c r="E30" s="442"/>
      <c r="F30" s="442"/>
      <c r="G30" s="442"/>
      <c r="H30" s="442"/>
      <c r="I30" s="129">
        <v>1462.43</v>
      </c>
    </row>
    <row r="31" spans="1:9" ht="25" x14ac:dyDescent="0.25">
      <c r="A31" s="319">
        <v>4</v>
      </c>
      <c r="B31" s="478" t="s">
        <v>85</v>
      </c>
      <c r="C31" s="478"/>
      <c r="D31" s="478"/>
      <c r="E31" s="478"/>
      <c r="F31" s="478"/>
      <c r="G31" s="478"/>
      <c r="H31" s="478"/>
      <c r="I31" s="258" t="s">
        <v>26</v>
      </c>
    </row>
    <row r="32" spans="1:9" x14ac:dyDescent="0.25">
      <c r="A32" s="317">
        <v>5</v>
      </c>
      <c r="B32" s="421" t="s">
        <v>87</v>
      </c>
      <c r="C32" s="442"/>
      <c r="D32" s="442"/>
      <c r="E32" s="442"/>
      <c r="F32" s="442"/>
      <c r="G32" s="442"/>
      <c r="H32" s="442"/>
      <c r="I32" s="130">
        <v>44927</v>
      </c>
    </row>
    <row r="33" spans="1:10" x14ac:dyDescent="0.25">
      <c r="A33" s="315"/>
      <c r="B33" s="316"/>
      <c r="C33" s="316"/>
      <c r="D33" s="316"/>
      <c r="E33" s="316"/>
      <c r="F33" s="316"/>
      <c r="G33" s="316"/>
      <c r="H33" s="316"/>
      <c r="I33" s="323"/>
    </row>
    <row r="34" spans="1:10" ht="13" x14ac:dyDescent="0.25">
      <c r="A34" s="36" t="s">
        <v>88</v>
      </c>
      <c r="B34" s="316"/>
      <c r="C34" s="316"/>
      <c r="D34" s="316"/>
      <c r="E34" s="316"/>
      <c r="F34" s="316"/>
      <c r="G34" s="316"/>
      <c r="H34" s="316"/>
      <c r="I34" s="323"/>
    </row>
    <row r="35" spans="1:10" ht="13" x14ac:dyDescent="0.25">
      <c r="A35" s="36" t="s">
        <v>89</v>
      </c>
      <c r="B35" s="316"/>
      <c r="C35" s="316"/>
      <c r="D35" s="316"/>
      <c r="E35" s="316"/>
      <c r="F35" s="316"/>
      <c r="G35" s="316"/>
      <c r="H35" s="316"/>
      <c r="I35" s="323"/>
    </row>
    <row r="37" spans="1:10" ht="13" x14ac:dyDescent="0.3">
      <c r="A37" s="450" t="s">
        <v>90</v>
      </c>
      <c r="B37" s="450"/>
      <c r="C37" s="450"/>
      <c r="D37" s="450"/>
      <c r="E37" s="450"/>
      <c r="F37" s="450"/>
      <c r="G37" s="450"/>
      <c r="H37" s="450"/>
      <c r="I37" s="450"/>
    </row>
    <row r="38" spans="1:10" ht="13" x14ac:dyDescent="0.3">
      <c r="A38" s="8">
        <v>1</v>
      </c>
      <c r="B38" s="420" t="s">
        <v>91</v>
      </c>
      <c r="C38" s="420"/>
      <c r="D38" s="420"/>
      <c r="E38" s="420"/>
      <c r="F38" s="420"/>
      <c r="G38" s="420"/>
      <c r="H38" s="8" t="s">
        <v>92</v>
      </c>
      <c r="I38" s="8" t="s">
        <v>51</v>
      </c>
    </row>
    <row r="39" spans="1:10" ht="13" x14ac:dyDescent="0.3">
      <c r="A39" s="8" t="s">
        <v>52</v>
      </c>
      <c r="B39" s="421" t="s">
        <v>93</v>
      </c>
      <c r="C39" s="421"/>
      <c r="D39" s="421"/>
      <c r="E39" s="421"/>
      <c r="F39" s="421"/>
      <c r="G39" s="421"/>
      <c r="H39" s="22"/>
      <c r="I39" s="166">
        <f>I30</f>
        <v>1462.43</v>
      </c>
    </row>
    <row r="40" spans="1:10" ht="13" x14ac:dyDescent="0.3">
      <c r="A40" s="8" t="s">
        <v>53</v>
      </c>
      <c r="B40" s="421" t="s">
        <v>94</v>
      </c>
      <c r="C40" s="421"/>
      <c r="D40" s="421"/>
      <c r="E40" s="421"/>
      <c r="F40" s="421"/>
      <c r="G40" s="421"/>
      <c r="H40" s="2"/>
      <c r="I40" s="166">
        <f>I39*H40</f>
        <v>0</v>
      </c>
      <c r="J40" s="31" t="s">
        <v>95</v>
      </c>
    </row>
    <row r="41" spans="1:10" ht="13" x14ac:dyDescent="0.3">
      <c r="A41" s="8" t="s">
        <v>54</v>
      </c>
      <c r="B41" s="421" t="s">
        <v>96</v>
      </c>
      <c r="C41" s="421"/>
      <c r="D41" s="421"/>
      <c r="E41" s="421"/>
      <c r="F41" s="421"/>
      <c r="G41" s="421"/>
      <c r="H41" s="2"/>
      <c r="I41" s="166">
        <f>H41*I39</f>
        <v>0</v>
      </c>
    </row>
    <row r="42" spans="1:10" ht="13" x14ac:dyDescent="0.3">
      <c r="A42" s="8" t="s">
        <v>65</v>
      </c>
      <c r="B42" s="421" t="s">
        <v>97</v>
      </c>
      <c r="C42" s="421"/>
      <c r="D42" s="421"/>
      <c r="E42" s="421"/>
      <c r="F42" s="421"/>
      <c r="G42" s="421"/>
      <c r="H42" s="2"/>
      <c r="I42" s="166">
        <v>0</v>
      </c>
      <c r="J42" s="31" t="s">
        <v>98</v>
      </c>
    </row>
    <row r="43" spans="1:10" ht="13" x14ac:dyDescent="0.3">
      <c r="A43" s="8" t="s">
        <v>99</v>
      </c>
      <c r="B43" s="421" t="s">
        <v>100</v>
      </c>
      <c r="C43" s="421"/>
      <c r="D43" s="421"/>
      <c r="E43" s="421"/>
      <c r="F43" s="421"/>
      <c r="G43" s="421"/>
      <c r="H43" s="5"/>
      <c r="I43" s="166">
        <v>0</v>
      </c>
      <c r="J43" s="31" t="s">
        <v>98</v>
      </c>
    </row>
    <row r="44" spans="1:10" ht="13" x14ac:dyDescent="0.3">
      <c r="A44" s="8" t="s">
        <v>101</v>
      </c>
      <c r="B44" s="421" t="s">
        <v>102</v>
      </c>
      <c r="C44" s="421"/>
      <c r="D44" s="421"/>
      <c r="E44" s="421"/>
      <c r="F44" s="421"/>
      <c r="G44" s="421"/>
      <c r="H44" s="2"/>
      <c r="I44" s="166">
        <v>0</v>
      </c>
    </row>
    <row r="45" spans="1:10" ht="13" x14ac:dyDescent="0.3">
      <c r="A45" s="449" t="s">
        <v>103</v>
      </c>
      <c r="B45" s="441"/>
      <c r="C45" s="441"/>
      <c r="D45" s="441"/>
      <c r="E45" s="441"/>
      <c r="F45" s="441"/>
      <c r="G45" s="441"/>
      <c r="H45" s="441"/>
      <c r="I45" s="167">
        <f>SUM(I39:I44)</f>
        <v>1462.43</v>
      </c>
    </row>
    <row r="46" spans="1:10" s="10" customFormat="1" ht="13" x14ac:dyDescent="0.3"/>
    <row r="47" spans="1:10" s="10" customFormat="1" ht="13" x14ac:dyDescent="0.3">
      <c r="A47" s="36" t="s">
        <v>104</v>
      </c>
    </row>
    <row r="48" spans="1:10" s="10" customFormat="1" ht="13" x14ac:dyDescent="0.3">
      <c r="A48" s="36" t="s">
        <v>105</v>
      </c>
    </row>
    <row r="49" spans="1:11" ht="13" x14ac:dyDescent="0.3">
      <c r="A49" s="3"/>
      <c r="B49" s="3"/>
      <c r="C49" s="3"/>
      <c r="D49" s="3"/>
      <c r="E49" s="3"/>
      <c r="F49" s="3"/>
      <c r="G49" s="3"/>
      <c r="H49" s="3"/>
      <c r="I49" s="4"/>
    </row>
    <row r="50" spans="1:11" ht="13" x14ac:dyDescent="0.3">
      <c r="A50" s="450" t="s">
        <v>106</v>
      </c>
      <c r="B50" s="450"/>
      <c r="C50" s="450"/>
      <c r="D50" s="450"/>
      <c r="E50" s="450"/>
      <c r="F50" s="450"/>
      <c r="G50" s="450"/>
      <c r="H50" s="450"/>
      <c r="I50" s="450"/>
    </row>
    <row r="51" spans="1:11" ht="13" x14ac:dyDescent="0.3">
      <c r="A51" s="46" t="s">
        <v>107</v>
      </c>
      <c r="B51" s="479" t="s">
        <v>108</v>
      </c>
      <c r="C51" s="480"/>
      <c r="D51" s="480"/>
      <c r="E51" s="480"/>
      <c r="F51" s="480"/>
      <c r="G51" s="481"/>
      <c r="H51" s="8" t="s">
        <v>92</v>
      </c>
      <c r="I51" s="8" t="s">
        <v>51</v>
      </c>
    </row>
    <row r="52" spans="1:11" ht="13" x14ac:dyDescent="0.3">
      <c r="A52" s="8" t="s">
        <v>52</v>
      </c>
      <c r="B52" s="421" t="s">
        <v>109</v>
      </c>
      <c r="C52" s="421"/>
      <c r="D52" s="421"/>
      <c r="E52" s="421"/>
      <c r="F52" s="421"/>
      <c r="G52" s="421"/>
      <c r="H52" s="1">
        <f>1/12</f>
        <v>8.3333333333333329E-2</v>
      </c>
      <c r="I52" s="25">
        <f>$I$45*H52</f>
        <v>121.86916666666667</v>
      </c>
      <c r="K52" s="86"/>
    </row>
    <row r="53" spans="1:11" ht="13" x14ac:dyDescent="0.3">
      <c r="A53" s="8" t="s">
        <v>53</v>
      </c>
      <c r="B53" s="421" t="s">
        <v>110</v>
      </c>
      <c r="C53" s="421"/>
      <c r="D53" s="421"/>
      <c r="E53" s="421"/>
      <c r="F53" s="421"/>
      <c r="G53" s="421"/>
      <c r="H53" s="24">
        <v>0.121</v>
      </c>
      <c r="I53" s="25">
        <f>$I$45*H53</f>
        <v>176.95402999999999</v>
      </c>
    </row>
    <row r="54" spans="1:11" ht="13" x14ac:dyDescent="0.3">
      <c r="A54" s="441" t="s">
        <v>111</v>
      </c>
      <c r="B54" s="441"/>
      <c r="C54" s="441"/>
      <c r="D54" s="441"/>
      <c r="E54" s="441"/>
      <c r="F54" s="441"/>
      <c r="G54" s="441"/>
      <c r="H54" s="41">
        <f>TRUNC(SUM(H52:H53),4)</f>
        <v>0.20430000000000001</v>
      </c>
      <c r="I54" s="42">
        <f>SUM(I52:I53)</f>
        <v>298.82319666666666</v>
      </c>
    </row>
    <row r="55" spans="1:11" ht="22" customHeight="1" x14ac:dyDescent="0.25">
      <c r="A55" s="46" t="s">
        <v>54</v>
      </c>
      <c r="B55" s="466" t="s">
        <v>112</v>
      </c>
      <c r="C55" s="466"/>
      <c r="D55" s="466"/>
      <c r="E55" s="466"/>
      <c r="F55" s="466"/>
      <c r="G55" s="466"/>
      <c r="H55" s="162">
        <f>H54*H75</f>
        <v>7.518240000000001E-2</v>
      </c>
      <c r="I55" s="163">
        <f>$I$45*H55</f>
        <v>109.94899723200002</v>
      </c>
    </row>
    <row r="56" spans="1:11" ht="13" x14ac:dyDescent="0.3">
      <c r="A56" s="441" t="s">
        <v>113</v>
      </c>
      <c r="B56" s="441"/>
      <c r="C56" s="441"/>
      <c r="D56" s="441"/>
      <c r="E56" s="441"/>
      <c r="F56" s="441"/>
      <c r="G56" s="441"/>
      <c r="H56" s="41">
        <f>TRUNC(SUM(H54:H55),4)</f>
        <v>0.27939999999999998</v>
      </c>
      <c r="I56" s="42">
        <f>SUM(I54:I55)</f>
        <v>408.77219389866667</v>
      </c>
    </row>
    <row r="57" spans="1:11" ht="13" x14ac:dyDescent="0.3">
      <c r="A57" s="3"/>
      <c r="B57" s="3"/>
      <c r="C57" s="3"/>
      <c r="D57" s="3"/>
      <c r="E57" s="3"/>
      <c r="F57" s="3"/>
      <c r="G57" s="3"/>
      <c r="H57" s="43"/>
      <c r="I57" s="4"/>
    </row>
    <row r="58" spans="1:11" ht="13" x14ac:dyDescent="0.3">
      <c r="A58" s="36" t="s">
        <v>114</v>
      </c>
      <c r="B58" s="3"/>
      <c r="C58" s="3"/>
      <c r="D58" s="3"/>
      <c r="E58" s="3"/>
      <c r="F58" s="3"/>
      <c r="G58" s="3"/>
      <c r="H58" s="43"/>
      <c r="I58" s="4"/>
    </row>
    <row r="59" spans="1:11" ht="13" x14ac:dyDescent="0.3">
      <c r="A59" s="36" t="s">
        <v>115</v>
      </c>
      <c r="B59" s="3"/>
      <c r="C59" s="3"/>
      <c r="D59" s="3"/>
      <c r="E59" s="3"/>
      <c r="F59" s="3"/>
      <c r="G59" s="3"/>
      <c r="H59" s="43"/>
      <c r="I59" s="4"/>
    </row>
    <row r="60" spans="1:11" ht="13" x14ac:dyDescent="0.3">
      <c r="A60" s="36" t="s">
        <v>116</v>
      </c>
      <c r="B60" s="3"/>
      <c r="C60" s="3"/>
      <c r="D60" s="3"/>
      <c r="E60" s="3"/>
      <c r="F60" s="3"/>
      <c r="G60" s="3"/>
      <c r="H60" s="43"/>
      <c r="I60" s="4"/>
    </row>
    <row r="61" spans="1:11" ht="13" x14ac:dyDescent="0.3">
      <c r="A61" s="36" t="s">
        <v>117</v>
      </c>
      <c r="B61" s="10"/>
      <c r="C61" s="10"/>
      <c r="D61" s="10"/>
      <c r="E61" s="10"/>
      <c r="F61" s="10"/>
      <c r="G61" s="10"/>
      <c r="H61" s="10"/>
      <c r="I61" s="10"/>
    </row>
    <row r="62" spans="1:11" ht="13" x14ac:dyDescent="0.3">
      <c r="A62" s="36" t="s">
        <v>118</v>
      </c>
      <c r="B62" s="10"/>
      <c r="C62" s="10"/>
      <c r="D62" s="10"/>
      <c r="E62" s="10"/>
      <c r="F62" s="10"/>
      <c r="G62" s="10"/>
      <c r="H62" s="10"/>
      <c r="I62" s="10"/>
    </row>
    <row r="63" spans="1:11" ht="13" x14ac:dyDescent="0.3">
      <c r="A63" s="36"/>
      <c r="B63" s="10"/>
      <c r="C63" s="10"/>
      <c r="D63" s="10"/>
      <c r="E63" s="10"/>
      <c r="F63" s="10"/>
      <c r="G63" s="10"/>
      <c r="H63" s="10"/>
      <c r="I63" s="10"/>
    </row>
    <row r="64" spans="1:11" ht="13" x14ac:dyDescent="0.3">
      <c r="A64" s="36"/>
      <c r="B64" s="10"/>
      <c r="C64" s="10"/>
      <c r="D64" s="10"/>
      <c r="E64" s="10"/>
      <c r="F64" s="10"/>
      <c r="G64" s="10"/>
      <c r="H64" s="10"/>
      <c r="I64" s="10"/>
    </row>
    <row r="65" spans="1:12" ht="13" x14ac:dyDescent="0.3">
      <c r="A65" s="44"/>
      <c r="B65" s="44"/>
      <c r="C65" s="44"/>
      <c r="D65" s="44"/>
      <c r="E65" s="44"/>
      <c r="F65" s="44"/>
      <c r="G65" s="44"/>
      <c r="H65" s="44"/>
      <c r="I65" s="44"/>
    </row>
    <row r="66" spans="1:12" ht="13" x14ac:dyDescent="0.3">
      <c r="A66" s="48" t="s">
        <v>119</v>
      </c>
      <c r="B66" s="453" t="s">
        <v>120</v>
      </c>
      <c r="C66" s="454"/>
      <c r="D66" s="454"/>
      <c r="E66" s="454"/>
      <c r="F66" s="454"/>
      <c r="G66" s="455"/>
      <c r="H66" s="33" t="s">
        <v>92</v>
      </c>
      <c r="I66" s="33" t="s">
        <v>51</v>
      </c>
      <c r="K66" s="31"/>
      <c r="L66" s="30"/>
    </row>
    <row r="67" spans="1:12" ht="13" x14ac:dyDescent="0.3">
      <c r="A67" s="8" t="s">
        <v>52</v>
      </c>
      <c r="B67" s="421" t="s">
        <v>121</v>
      </c>
      <c r="C67" s="421"/>
      <c r="D67" s="421"/>
      <c r="E67" s="421"/>
      <c r="F67" s="421"/>
      <c r="G67" s="421"/>
      <c r="H67" s="1">
        <v>0.2</v>
      </c>
      <c r="I67" s="25">
        <f t="shared" ref="I67:I74" si="0">H67*($I$45)</f>
        <v>292.48600000000005</v>
      </c>
      <c r="K67" s="32"/>
      <c r="L67" s="30"/>
    </row>
    <row r="68" spans="1:12" ht="13" x14ac:dyDescent="0.3">
      <c r="A68" s="8" t="s">
        <v>53</v>
      </c>
      <c r="B68" s="421" t="s">
        <v>122</v>
      </c>
      <c r="C68" s="421"/>
      <c r="D68" s="421"/>
      <c r="E68" s="421"/>
      <c r="F68" s="421"/>
      <c r="G68" s="421"/>
      <c r="H68" s="1">
        <v>2.5000000000000001E-2</v>
      </c>
      <c r="I68" s="25">
        <f t="shared" si="0"/>
        <v>36.560750000000006</v>
      </c>
      <c r="K68" s="31"/>
    </row>
    <row r="69" spans="1:12" ht="13" x14ac:dyDescent="0.3">
      <c r="A69" s="8" t="s">
        <v>54</v>
      </c>
      <c r="B69" s="421" t="s">
        <v>123</v>
      </c>
      <c r="C69" s="421"/>
      <c r="D69" s="421"/>
      <c r="E69" s="421"/>
      <c r="F69" s="421"/>
      <c r="G69" s="421"/>
      <c r="H69" s="1">
        <v>0.03</v>
      </c>
      <c r="I69" s="25">
        <f t="shared" si="0"/>
        <v>43.872900000000001</v>
      </c>
      <c r="J69" s="31" t="s">
        <v>124</v>
      </c>
      <c r="K69" s="31"/>
    </row>
    <row r="70" spans="1:12" ht="13" x14ac:dyDescent="0.3">
      <c r="A70" s="8" t="s">
        <v>65</v>
      </c>
      <c r="B70" s="421" t="s">
        <v>125</v>
      </c>
      <c r="C70" s="421"/>
      <c r="D70" s="421"/>
      <c r="E70" s="421"/>
      <c r="F70" s="421"/>
      <c r="G70" s="421"/>
      <c r="H70" s="1">
        <v>1.4999999999999999E-2</v>
      </c>
      <c r="I70" s="25">
        <f t="shared" si="0"/>
        <v>21.936450000000001</v>
      </c>
    </row>
    <row r="71" spans="1:12" ht="13" x14ac:dyDescent="0.3">
      <c r="A71" s="8" t="s">
        <v>99</v>
      </c>
      <c r="B71" s="421" t="s">
        <v>126</v>
      </c>
      <c r="C71" s="421"/>
      <c r="D71" s="421"/>
      <c r="E71" s="421"/>
      <c r="F71" s="421"/>
      <c r="G71" s="421"/>
      <c r="H71" s="1">
        <v>0.01</v>
      </c>
      <c r="I71" s="25">
        <f t="shared" si="0"/>
        <v>14.624300000000002</v>
      </c>
    </row>
    <row r="72" spans="1:12" ht="13" x14ac:dyDescent="0.3">
      <c r="A72" s="8" t="s">
        <v>101</v>
      </c>
      <c r="B72" s="421" t="s">
        <v>127</v>
      </c>
      <c r="C72" s="421"/>
      <c r="D72" s="421"/>
      <c r="E72" s="421"/>
      <c r="F72" s="421"/>
      <c r="G72" s="421"/>
      <c r="H72" s="1">
        <v>6.0000000000000001E-3</v>
      </c>
      <c r="I72" s="25">
        <f t="shared" si="0"/>
        <v>8.7745800000000003</v>
      </c>
    </row>
    <row r="73" spans="1:12" ht="13" x14ac:dyDescent="0.3">
      <c r="A73" s="8" t="s">
        <v>128</v>
      </c>
      <c r="B73" s="421" t="s">
        <v>129</v>
      </c>
      <c r="C73" s="421"/>
      <c r="D73" s="421"/>
      <c r="E73" s="421"/>
      <c r="F73" s="421"/>
      <c r="G73" s="421"/>
      <c r="H73" s="1">
        <v>2E-3</v>
      </c>
      <c r="I73" s="25">
        <f t="shared" si="0"/>
        <v>2.9248600000000002</v>
      </c>
    </row>
    <row r="74" spans="1:12" ht="13" x14ac:dyDescent="0.3">
      <c r="A74" s="8" t="s">
        <v>130</v>
      </c>
      <c r="B74" s="421" t="s">
        <v>131</v>
      </c>
      <c r="C74" s="421"/>
      <c r="D74" s="421"/>
      <c r="E74" s="421"/>
      <c r="F74" s="421"/>
      <c r="G74" s="421"/>
      <c r="H74" s="1">
        <v>0.08</v>
      </c>
      <c r="I74" s="25">
        <f t="shared" si="0"/>
        <v>116.99440000000001</v>
      </c>
    </row>
    <row r="75" spans="1:12" ht="13" x14ac:dyDescent="0.3">
      <c r="A75" s="441" t="s">
        <v>11</v>
      </c>
      <c r="B75" s="441"/>
      <c r="C75" s="441"/>
      <c r="D75" s="441"/>
      <c r="E75" s="441"/>
      <c r="F75" s="441"/>
      <c r="G75" s="441"/>
      <c r="H75" s="41">
        <f>SUM(H67:H74)</f>
        <v>0.36800000000000005</v>
      </c>
      <c r="I75" s="42">
        <f>SUM(I67:I74)</f>
        <v>538.17424000000005</v>
      </c>
      <c r="K75" s="21"/>
    </row>
    <row r="76" spans="1:12" ht="13" x14ac:dyDescent="0.3">
      <c r="A76" s="3"/>
      <c r="B76" s="3"/>
      <c r="C76" s="3"/>
      <c r="D76" s="3"/>
      <c r="E76" s="3"/>
      <c r="F76" s="3"/>
      <c r="G76" s="3"/>
      <c r="H76" s="43"/>
      <c r="I76" s="4"/>
      <c r="K76" s="21"/>
    </row>
    <row r="77" spans="1:12" ht="13" x14ac:dyDescent="0.3">
      <c r="A77" s="36" t="s">
        <v>132</v>
      </c>
      <c r="B77" s="3"/>
      <c r="C77" s="3"/>
      <c r="D77" s="3"/>
      <c r="E77" s="3"/>
      <c r="F77" s="3"/>
      <c r="G77" s="3"/>
      <c r="H77" s="43"/>
      <c r="I77" s="4"/>
      <c r="K77" s="21"/>
    </row>
    <row r="78" spans="1:12" ht="13" x14ac:dyDescent="0.3">
      <c r="A78" s="36" t="s">
        <v>133</v>
      </c>
      <c r="B78" s="3"/>
      <c r="C78" s="3"/>
      <c r="D78" s="3"/>
      <c r="E78" s="3"/>
      <c r="F78" s="3"/>
      <c r="G78" s="3"/>
      <c r="H78" s="43"/>
      <c r="I78" s="4"/>
      <c r="K78" s="21"/>
    </row>
    <row r="79" spans="1:12" ht="13" x14ac:dyDescent="0.3">
      <c r="A79" s="36" t="s">
        <v>134</v>
      </c>
      <c r="B79" s="3"/>
      <c r="C79" s="3"/>
      <c r="D79" s="3"/>
      <c r="E79" s="3"/>
      <c r="F79" s="3"/>
      <c r="G79" s="3"/>
      <c r="H79" s="43"/>
      <c r="I79" s="4"/>
      <c r="K79" s="21"/>
    </row>
    <row r="80" spans="1:12" ht="13" x14ac:dyDescent="0.3">
      <c r="A80" s="36" t="s">
        <v>135</v>
      </c>
      <c r="B80" s="3"/>
      <c r="C80" s="3"/>
      <c r="D80" s="3"/>
      <c r="E80" s="3"/>
      <c r="F80" s="3"/>
      <c r="G80" s="3"/>
      <c r="H80" s="43"/>
      <c r="I80" s="4"/>
      <c r="K80" s="21"/>
    </row>
    <row r="81" spans="1:11" ht="13" x14ac:dyDescent="0.3">
      <c r="A81" s="36" t="s">
        <v>136</v>
      </c>
      <c r="B81" s="3"/>
      <c r="C81" s="3"/>
      <c r="D81" s="3"/>
      <c r="E81" s="3"/>
      <c r="F81" s="3"/>
      <c r="G81" s="3"/>
      <c r="H81" s="43"/>
      <c r="I81" s="4"/>
      <c r="K81" s="21"/>
    </row>
    <row r="82" spans="1:11" ht="13" x14ac:dyDescent="0.3">
      <c r="A82" s="10"/>
      <c r="B82" s="10"/>
      <c r="C82" s="10"/>
      <c r="D82" s="10"/>
      <c r="E82" s="10"/>
      <c r="F82" s="10"/>
      <c r="G82" s="10"/>
      <c r="H82" s="10"/>
      <c r="I82" s="10"/>
    </row>
    <row r="83" spans="1:11" ht="13" x14ac:dyDescent="0.3">
      <c r="A83" s="48" t="s">
        <v>137</v>
      </c>
      <c r="B83" s="443" t="s">
        <v>138</v>
      </c>
      <c r="C83" s="444"/>
      <c r="D83" s="444"/>
      <c r="E83" s="444"/>
      <c r="F83" s="444"/>
      <c r="G83" s="445"/>
      <c r="H83" s="41"/>
      <c r="I83" s="33" t="s">
        <v>51</v>
      </c>
    </row>
    <row r="84" spans="1:11" ht="13" x14ac:dyDescent="0.3">
      <c r="A84" s="8" t="s">
        <v>52</v>
      </c>
      <c r="B84" s="451" t="s">
        <v>139</v>
      </c>
      <c r="C84" s="451"/>
      <c r="D84" s="451"/>
      <c r="E84" s="451"/>
      <c r="F84" s="451"/>
      <c r="G84" s="451"/>
      <c r="H84" s="23" t="s">
        <v>140</v>
      </c>
      <c r="I84" s="27">
        <f>'Mód2.3 Serv e Jard.'!E12</f>
        <v>116.52</v>
      </c>
    </row>
    <row r="85" spans="1:11" ht="13" x14ac:dyDescent="0.3">
      <c r="A85" s="8" t="s">
        <v>53</v>
      </c>
      <c r="B85" s="451" t="s">
        <v>141</v>
      </c>
      <c r="C85" s="451"/>
      <c r="D85" s="451"/>
      <c r="E85" s="451"/>
      <c r="F85" s="451"/>
      <c r="G85" s="451"/>
      <c r="H85" s="23" t="s">
        <v>140</v>
      </c>
      <c r="I85" s="27">
        <f>'Mód2.3 Serv e Jard.'!E25</f>
        <v>446.6</v>
      </c>
    </row>
    <row r="86" spans="1:11" ht="13" x14ac:dyDescent="0.3">
      <c r="A86" s="8" t="s">
        <v>54</v>
      </c>
      <c r="B86" s="451" t="s">
        <v>142</v>
      </c>
      <c r="C86" s="451"/>
      <c r="D86" s="451"/>
      <c r="E86" s="451"/>
      <c r="F86" s="451"/>
      <c r="G86" s="451"/>
      <c r="H86" s="23" t="s">
        <v>140</v>
      </c>
      <c r="I86" s="27">
        <f>'Mód2.3 Serv e Jard.'!E33</f>
        <v>15</v>
      </c>
    </row>
    <row r="87" spans="1:11" ht="25.5" customHeight="1" x14ac:dyDescent="0.25">
      <c r="A87" s="46" t="s">
        <v>65</v>
      </c>
      <c r="B87" s="464" t="s">
        <v>143</v>
      </c>
      <c r="C87" s="464"/>
      <c r="D87" s="464"/>
      <c r="E87" s="464"/>
      <c r="F87" s="464"/>
      <c r="G87" s="464"/>
      <c r="H87" s="35" t="s">
        <v>140</v>
      </c>
      <c r="I87" s="168">
        <f>'Mód2.3 Serv e Jard.'!E42</f>
        <v>15</v>
      </c>
    </row>
    <row r="88" spans="1:11" ht="13" x14ac:dyDescent="0.3">
      <c r="A88" s="8" t="s">
        <v>99</v>
      </c>
      <c r="B88" s="451" t="s">
        <v>144</v>
      </c>
      <c r="C88" s="451"/>
      <c r="D88" s="451"/>
      <c r="E88" s="451"/>
      <c r="F88" s="451"/>
      <c r="G88" s="451"/>
      <c r="H88" s="23" t="s">
        <v>140</v>
      </c>
      <c r="I88" s="27">
        <f>'Mód2.3 Serv e Jard.'!E52</f>
        <v>0</v>
      </c>
    </row>
    <row r="89" spans="1:11" ht="13" x14ac:dyDescent="0.3">
      <c r="A89" s="8" t="s">
        <v>101</v>
      </c>
      <c r="B89" s="451" t="s">
        <v>145</v>
      </c>
      <c r="C89" s="451"/>
      <c r="D89" s="451"/>
      <c r="E89" s="451"/>
      <c r="F89" s="451"/>
      <c r="G89" s="451"/>
      <c r="H89" s="23" t="s">
        <v>140</v>
      </c>
      <c r="I89" s="27">
        <f>'Mód2.3 Serv e Jard.'!E60</f>
        <v>0</v>
      </c>
    </row>
    <row r="90" spans="1:11" ht="13" x14ac:dyDescent="0.3">
      <c r="A90" s="441" t="s">
        <v>146</v>
      </c>
      <c r="B90" s="441"/>
      <c r="C90" s="441"/>
      <c r="D90" s="441"/>
      <c r="E90" s="441"/>
      <c r="F90" s="441"/>
      <c r="G90" s="441"/>
      <c r="H90" s="441"/>
      <c r="I90" s="42">
        <f>SUM(I84:I89)</f>
        <v>593.12</v>
      </c>
    </row>
    <row r="91" spans="1:11" ht="13" x14ac:dyDescent="0.3">
      <c r="A91" s="3"/>
      <c r="B91" s="3"/>
      <c r="C91" s="3"/>
      <c r="D91" s="3"/>
      <c r="E91" s="3"/>
      <c r="F91" s="3"/>
      <c r="G91" s="3"/>
      <c r="H91" s="3"/>
      <c r="I91" s="4"/>
    </row>
    <row r="92" spans="1:11" ht="13" x14ac:dyDescent="0.3">
      <c r="A92" s="36" t="s">
        <v>147</v>
      </c>
      <c r="B92" s="3"/>
      <c r="C92" s="3"/>
      <c r="D92" s="3"/>
      <c r="E92" s="3"/>
      <c r="F92" s="3"/>
      <c r="G92" s="3"/>
      <c r="H92" s="3"/>
      <c r="I92" s="4"/>
    </row>
    <row r="93" spans="1:11" ht="13" x14ac:dyDescent="0.3">
      <c r="A93" s="36" t="s">
        <v>148</v>
      </c>
      <c r="B93" s="3"/>
      <c r="C93" s="3"/>
      <c r="D93" s="3"/>
      <c r="E93" s="3"/>
      <c r="F93" s="3"/>
      <c r="G93" s="3"/>
      <c r="H93" s="3"/>
      <c r="I93" s="4"/>
    </row>
    <row r="94" spans="1:11" ht="13" x14ac:dyDescent="0.3">
      <c r="A94" s="36" t="s">
        <v>149</v>
      </c>
      <c r="B94" s="3"/>
      <c r="C94" s="3"/>
      <c r="D94" s="3"/>
      <c r="E94" s="3"/>
      <c r="F94" s="3"/>
      <c r="G94" s="3"/>
      <c r="H94" s="3"/>
      <c r="I94" s="4"/>
    </row>
    <row r="95" spans="1:11" ht="13" x14ac:dyDescent="0.3">
      <c r="A95" s="36" t="s">
        <v>150</v>
      </c>
      <c r="B95" s="3"/>
      <c r="C95" s="3"/>
      <c r="D95" s="3"/>
      <c r="E95" s="3"/>
      <c r="F95" s="3"/>
      <c r="G95" s="3"/>
      <c r="H95" s="3"/>
      <c r="I95" s="4"/>
    </row>
    <row r="96" spans="1:11" ht="13" x14ac:dyDescent="0.3">
      <c r="A96" s="10"/>
      <c r="B96" s="10"/>
      <c r="C96" s="10"/>
      <c r="D96" s="10"/>
      <c r="E96" s="10"/>
      <c r="F96" s="10"/>
      <c r="G96" s="10"/>
      <c r="H96" s="10"/>
      <c r="I96" s="10"/>
    </row>
    <row r="97" spans="1:11" ht="13" x14ac:dyDescent="0.3">
      <c r="A97" s="48">
        <v>2</v>
      </c>
      <c r="B97" s="47" t="s">
        <v>151</v>
      </c>
      <c r="C97" s="47"/>
      <c r="D97" s="47"/>
      <c r="E97" s="47"/>
      <c r="F97" s="47"/>
      <c r="G97" s="47"/>
      <c r="H97" s="47"/>
      <c r="I97" s="47"/>
    </row>
    <row r="98" spans="1:11" ht="13" x14ac:dyDescent="0.3">
      <c r="A98" s="420" t="s">
        <v>152</v>
      </c>
      <c r="B98" s="420"/>
      <c r="C98" s="420"/>
      <c r="D98" s="420"/>
      <c r="E98" s="420"/>
      <c r="F98" s="420"/>
      <c r="G98" s="420"/>
      <c r="H98" s="420"/>
      <c r="I98" s="8" t="s">
        <v>51</v>
      </c>
    </row>
    <row r="99" spans="1:11" ht="13" x14ac:dyDescent="0.3">
      <c r="A99" s="8" t="s">
        <v>107</v>
      </c>
      <c r="B99" s="477" t="s">
        <v>153</v>
      </c>
      <c r="C99" s="477"/>
      <c r="D99" s="477"/>
      <c r="E99" s="477"/>
      <c r="F99" s="477"/>
      <c r="G99" s="477"/>
      <c r="H99" s="477"/>
      <c r="I99" s="25">
        <f>I56</f>
        <v>408.77219389866667</v>
      </c>
    </row>
    <row r="100" spans="1:11" ht="13" x14ac:dyDescent="0.3">
      <c r="A100" s="8" t="s">
        <v>119</v>
      </c>
      <c r="B100" s="477" t="s">
        <v>154</v>
      </c>
      <c r="C100" s="477"/>
      <c r="D100" s="477"/>
      <c r="E100" s="477"/>
      <c r="F100" s="477"/>
      <c r="G100" s="477"/>
      <c r="H100" s="477"/>
      <c r="I100" s="25">
        <f>I75</f>
        <v>538.17424000000005</v>
      </c>
    </row>
    <row r="101" spans="1:11" ht="13" x14ac:dyDescent="0.3">
      <c r="A101" s="8" t="s">
        <v>137</v>
      </c>
      <c r="B101" s="477" t="s">
        <v>155</v>
      </c>
      <c r="C101" s="477"/>
      <c r="D101" s="477"/>
      <c r="E101" s="477"/>
      <c r="F101" s="477"/>
      <c r="G101" s="477"/>
      <c r="H101" s="477"/>
      <c r="I101" s="25">
        <f>I90</f>
        <v>593.12</v>
      </c>
    </row>
    <row r="102" spans="1:11" ht="13" x14ac:dyDescent="0.3">
      <c r="A102" s="449" t="s">
        <v>156</v>
      </c>
      <c r="B102" s="449"/>
      <c r="C102" s="449"/>
      <c r="D102" s="449"/>
      <c r="E102" s="449"/>
      <c r="F102" s="449"/>
      <c r="G102" s="449"/>
      <c r="H102" s="449"/>
      <c r="I102" s="128">
        <f>SUM(I99:I101)</f>
        <v>1540.0664338986667</v>
      </c>
      <c r="K102" s="7"/>
    </row>
    <row r="103" spans="1:11" ht="13" x14ac:dyDescent="0.3">
      <c r="A103" s="459"/>
      <c r="B103" s="460"/>
      <c r="C103" s="460"/>
      <c r="D103" s="460"/>
      <c r="E103" s="460"/>
      <c r="F103" s="460"/>
      <c r="G103" s="460"/>
      <c r="H103" s="460"/>
      <c r="I103" s="460"/>
    </row>
    <row r="104" spans="1:11" ht="13" x14ac:dyDescent="0.3">
      <c r="A104" s="450" t="s">
        <v>157</v>
      </c>
      <c r="B104" s="450"/>
      <c r="C104" s="450"/>
      <c r="D104" s="450"/>
      <c r="E104" s="450"/>
      <c r="F104" s="450"/>
      <c r="G104" s="450"/>
      <c r="H104" s="450"/>
      <c r="I104" s="450"/>
    </row>
    <row r="105" spans="1:11" ht="13" x14ac:dyDescent="0.3">
      <c r="A105" s="8">
        <v>3</v>
      </c>
      <c r="B105" s="420" t="s">
        <v>158</v>
      </c>
      <c r="C105" s="420"/>
      <c r="D105" s="420"/>
      <c r="E105" s="420"/>
      <c r="F105" s="420"/>
      <c r="G105" s="420"/>
      <c r="H105" s="8" t="s">
        <v>92</v>
      </c>
      <c r="I105" s="8" t="s">
        <v>51</v>
      </c>
    </row>
    <row r="106" spans="1:11" ht="13" x14ac:dyDescent="0.3">
      <c r="A106" s="8" t="s">
        <v>52</v>
      </c>
      <c r="B106" s="421" t="s">
        <v>159</v>
      </c>
      <c r="C106" s="421"/>
      <c r="D106" s="421"/>
      <c r="E106" s="421"/>
      <c r="F106" s="421"/>
      <c r="G106" s="421"/>
      <c r="H106" s="1">
        <v>4.1999999999999997E-3</v>
      </c>
      <c r="I106" s="25">
        <f>H106*I45</f>
        <v>6.1422059999999998</v>
      </c>
    </row>
    <row r="107" spans="1:11" ht="13" x14ac:dyDescent="0.25">
      <c r="A107" s="46" t="s">
        <v>53</v>
      </c>
      <c r="B107" s="466" t="s">
        <v>160</v>
      </c>
      <c r="C107" s="466"/>
      <c r="D107" s="466"/>
      <c r="E107" s="466"/>
      <c r="F107" s="466"/>
      <c r="G107" s="466"/>
      <c r="H107" s="162">
        <f>H74</f>
        <v>0.08</v>
      </c>
      <c r="I107" s="163">
        <f>I106*H107</f>
        <v>0.49137648</v>
      </c>
    </row>
    <row r="108" spans="1:11" ht="24.75" customHeight="1" x14ac:dyDescent="0.25">
      <c r="A108" s="46" t="s">
        <v>54</v>
      </c>
      <c r="B108" s="466" t="s">
        <v>161</v>
      </c>
      <c r="C108" s="466"/>
      <c r="D108" s="466"/>
      <c r="E108" s="466"/>
      <c r="F108" s="466"/>
      <c r="G108" s="466"/>
      <c r="H108" s="162">
        <v>2E-3</v>
      </c>
      <c r="I108" s="163">
        <f>H108*I45</f>
        <v>2.9248600000000002</v>
      </c>
    </row>
    <row r="109" spans="1:11" ht="13" x14ac:dyDescent="0.3">
      <c r="A109" s="8" t="s">
        <v>65</v>
      </c>
      <c r="B109" s="421" t="s">
        <v>162</v>
      </c>
      <c r="C109" s="421"/>
      <c r="D109" s="421"/>
      <c r="E109" s="421"/>
      <c r="F109" s="421"/>
      <c r="G109" s="421"/>
      <c r="H109" s="1">
        <v>1.9400000000000001E-2</v>
      </c>
      <c r="I109" s="25">
        <f>H109*I45</f>
        <v>28.371142000000003</v>
      </c>
    </row>
    <row r="110" spans="1:11" ht="13" x14ac:dyDescent="0.3">
      <c r="A110" s="8" t="s">
        <v>99</v>
      </c>
      <c r="B110" s="465" t="s">
        <v>163</v>
      </c>
      <c r="C110" s="465"/>
      <c r="D110" s="465"/>
      <c r="E110" s="465"/>
      <c r="F110" s="465"/>
      <c r="G110" s="465"/>
      <c r="H110" s="24">
        <f>H75</f>
        <v>0.36800000000000005</v>
      </c>
      <c r="I110" s="25">
        <f>I109*H110</f>
        <v>10.440580256000002</v>
      </c>
    </row>
    <row r="111" spans="1:11" ht="25.5" customHeight="1" x14ac:dyDescent="0.25">
      <c r="A111" s="46" t="s">
        <v>101</v>
      </c>
      <c r="B111" s="466" t="s">
        <v>164</v>
      </c>
      <c r="C111" s="466"/>
      <c r="D111" s="466"/>
      <c r="E111" s="466"/>
      <c r="F111" s="466"/>
      <c r="G111" s="466"/>
      <c r="H111" s="162">
        <v>3.7999999999999999E-2</v>
      </c>
      <c r="I111" s="163">
        <f>H111*I45</f>
        <v>55.572340000000004</v>
      </c>
      <c r="K111" s="7"/>
    </row>
    <row r="112" spans="1:11" ht="13" x14ac:dyDescent="0.3">
      <c r="A112" s="449" t="s">
        <v>165</v>
      </c>
      <c r="B112" s="449"/>
      <c r="C112" s="449"/>
      <c r="D112" s="449"/>
      <c r="E112" s="449"/>
      <c r="F112" s="449"/>
      <c r="G112" s="449"/>
      <c r="H112" s="41"/>
      <c r="I112" s="128">
        <f>SUM(I106:I111)</f>
        <v>103.94250473600002</v>
      </c>
    </row>
    <row r="113" spans="1:11" ht="13" x14ac:dyDescent="0.3">
      <c r="A113" s="467"/>
      <c r="B113" s="468"/>
      <c r="C113" s="468"/>
      <c r="D113" s="468"/>
      <c r="E113" s="468"/>
      <c r="F113" s="468"/>
      <c r="G113" s="468"/>
      <c r="H113" s="468"/>
      <c r="I113" s="468"/>
    </row>
    <row r="114" spans="1:11" ht="13" x14ac:dyDescent="0.3">
      <c r="A114" s="450" t="s">
        <v>166</v>
      </c>
      <c r="B114" s="450"/>
      <c r="C114" s="450"/>
      <c r="D114" s="450"/>
      <c r="E114" s="450"/>
      <c r="F114" s="450"/>
      <c r="G114" s="450"/>
      <c r="H114" s="450"/>
      <c r="I114" s="450"/>
    </row>
    <row r="115" spans="1:11" ht="13" x14ac:dyDescent="0.3">
      <c r="A115" s="3"/>
      <c r="B115" s="3"/>
      <c r="C115" s="3"/>
      <c r="D115" s="3"/>
      <c r="E115" s="3"/>
      <c r="F115" s="3"/>
      <c r="G115" s="3"/>
      <c r="H115" s="3"/>
      <c r="I115" s="3"/>
    </row>
    <row r="116" spans="1:11" ht="13" x14ac:dyDescent="0.3">
      <c r="A116" s="36" t="s">
        <v>167</v>
      </c>
      <c r="B116" s="3"/>
      <c r="C116" s="3"/>
      <c r="D116" s="3"/>
      <c r="E116" s="3"/>
      <c r="F116" s="3"/>
      <c r="G116" s="3"/>
      <c r="H116" s="3"/>
      <c r="I116" s="3"/>
    </row>
    <row r="117" spans="1:11" ht="13" x14ac:dyDescent="0.3">
      <c r="A117" s="36" t="s">
        <v>168</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8" t="s">
        <v>169</v>
      </c>
      <c r="B119" s="441" t="s">
        <v>170</v>
      </c>
      <c r="C119" s="441"/>
      <c r="D119" s="441"/>
      <c r="E119" s="441"/>
      <c r="F119" s="441"/>
      <c r="G119" s="441"/>
      <c r="H119" s="33" t="s">
        <v>92</v>
      </c>
      <c r="I119" s="33" t="s">
        <v>51</v>
      </c>
    </row>
    <row r="120" spans="1:11" ht="13" x14ac:dyDescent="0.3">
      <c r="A120" s="48" t="s">
        <v>52</v>
      </c>
      <c r="B120" s="421" t="s">
        <v>171</v>
      </c>
      <c r="C120" s="421"/>
      <c r="D120" s="421"/>
      <c r="E120" s="421"/>
      <c r="F120" s="421"/>
      <c r="G120" s="421"/>
      <c r="H120" s="42"/>
      <c r="I120" s="42"/>
    </row>
    <row r="121" spans="1:11" ht="13" x14ac:dyDescent="0.3">
      <c r="A121" s="8" t="s">
        <v>53</v>
      </c>
      <c r="B121" s="421" t="s">
        <v>172</v>
      </c>
      <c r="C121" s="421"/>
      <c r="D121" s="421"/>
      <c r="E121" s="421"/>
      <c r="F121" s="421"/>
      <c r="G121" s="421"/>
      <c r="H121" s="174">
        <v>1.67E-2</v>
      </c>
      <c r="I121" s="25">
        <f>H121*$I$45</f>
        <v>24.422581000000001</v>
      </c>
      <c r="J121" s="31" t="s">
        <v>173</v>
      </c>
      <c r="K121" s="165"/>
    </row>
    <row r="122" spans="1:11" ht="13" x14ac:dyDescent="0.3">
      <c r="A122" s="8" t="s">
        <v>54</v>
      </c>
      <c r="B122" s="421" t="s">
        <v>174</v>
      </c>
      <c r="C122" s="421"/>
      <c r="D122" s="421"/>
      <c r="E122" s="421"/>
      <c r="F122" s="421"/>
      <c r="G122" s="421"/>
      <c r="H122" s="174">
        <v>2.0000000000000001E-4</v>
      </c>
      <c r="I122" s="25">
        <f>H122*$I$45</f>
        <v>0.29248600000000002</v>
      </c>
      <c r="J122" s="31" t="s">
        <v>173</v>
      </c>
      <c r="K122" s="165"/>
    </row>
    <row r="123" spans="1:11" ht="13.5" x14ac:dyDescent="0.25">
      <c r="A123" s="46" t="s">
        <v>65</v>
      </c>
      <c r="B123" s="466" t="s">
        <v>175</v>
      </c>
      <c r="C123" s="466"/>
      <c r="D123" s="466"/>
      <c r="E123" s="466"/>
      <c r="F123" s="466"/>
      <c r="G123" s="466"/>
      <c r="H123" s="162">
        <v>6.9999999999999999E-4</v>
      </c>
      <c r="I123" s="163">
        <f>H123*$I$45</f>
        <v>1.023701</v>
      </c>
      <c r="J123" s="31" t="s">
        <v>173</v>
      </c>
    </row>
    <row r="124" spans="1:11" ht="13" x14ac:dyDescent="0.3">
      <c r="A124" s="8" t="s">
        <v>99</v>
      </c>
      <c r="B124" s="421" t="s">
        <v>176</v>
      </c>
      <c r="C124" s="421"/>
      <c r="D124" s="421"/>
      <c r="E124" s="421"/>
      <c r="F124" s="421"/>
      <c r="G124" s="421"/>
      <c r="H124" s="174">
        <v>2.8999999999999998E-3</v>
      </c>
      <c r="I124" s="25">
        <f>H124*$I$45</f>
        <v>4.241047</v>
      </c>
      <c r="J124" s="31" t="s">
        <v>173</v>
      </c>
    </row>
    <row r="125" spans="1:11" ht="13" x14ac:dyDescent="0.3">
      <c r="A125" s="8" t="s">
        <v>101</v>
      </c>
      <c r="B125" s="421" t="s">
        <v>177</v>
      </c>
      <c r="C125" s="421"/>
      <c r="D125" s="421"/>
      <c r="E125" s="421"/>
      <c r="F125" s="421"/>
      <c r="G125" s="421"/>
      <c r="H125" s="174"/>
      <c r="I125" s="25">
        <f t="shared" ref="I125" si="1">H125*$I$45</f>
        <v>0</v>
      </c>
      <c r="J125" s="31" t="s">
        <v>173</v>
      </c>
    </row>
    <row r="126" spans="1:11" ht="13" x14ac:dyDescent="0.3">
      <c r="A126" s="441" t="s">
        <v>178</v>
      </c>
      <c r="B126" s="441"/>
      <c r="C126" s="441"/>
      <c r="D126" s="441"/>
      <c r="E126" s="441"/>
      <c r="F126" s="441"/>
      <c r="G126" s="441"/>
      <c r="H126" s="41"/>
      <c r="I126" s="42">
        <f>SUM(I121:I125)</f>
        <v>29.979815000000002</v>
      </c>
      <c r="J126" s="31"/>
    </row>
    <row r="127" spans="1:11" ht="13" x14ac:dyDescent="0.3">
      <c r="A127" s="8" t="s">
        <v>101</v>
      </c>
      <c r="B127" s="421" t="s">
        <v>179</v>
      </c>
      <c r="C127" s="421"/>
      <c r="D127" s="421"/>
      <c r="E127" s="421"/>
      <c r="F127" s="421"/>
      <c r="G127" s="421"/>
      <c r="H127" s="1">
        <f>H75</f>
        <v>0.36800000000000005</v>
      </c>
      <c r="I127" s="25">
        <f>I126*H127</f>
        <v>11.032571920000002</v>
      </c>
    </row>
    <row r="128" spans="1:11" ht="13" x14ac:dyDescent="0.3">
      <c r="A128" s="441" t="s">
        <v>180</v>
      </c>
      <c r="B128" s="441"/>
      <c r="C128" s="441"/>
      <c r="D128" s="441"/>
      <c r="E128" s="441"/>
      <c r="F128" s="441"/>
      <c r="G128" s="441"/>
      <c r="H128" s="41"/>
      <c r="I128" s="42">
        <f>SUM(I126:I127)</f>
        <v>41.012386920000004</v>
      </c>
    </row>
    <row r="129" spans="1:10" ht="13" x14ac:dyDescent="0.3">
      <c r="A129" s="3"/>
      <c r="B129" s="3"/>
      <c r="C129" s="3"/>
      <c r="D129" s="3"/>
      <c r="E129" s="3"/>
      <c r="F129" s="3"/>
      <c r="G129" s="3"/>
      <c r="H129" s="3"/>
      <c r="I129" s="3"/>
    </row>
    <row r="130" spans="1:10" ht="13" x14ac:dyDescent="0.3">
      <c r="A130" s="48" t="s">
        <v>181</v>
      </c>
      <c r="B130" s="443" t="s">
        <v>182</v>
      </c>
      <c r="C130" s="444"/>
      <c r="D130" s="444"/>
      <c r="E130" s="444"/>
      <c r="F130" s="444"/>
      <c r="G130" s="445"/>
      <c r="H130" s="33" t="s">
        <v>92</v>
      </c>
      <c r="I130" s="33" t="s">
        <v>51</v>
      </c>
    </row>
    <row r="131" spans="1:10" ht="13" x14ac:dyDescent="0.3">
      <c r="A131" s="8" t="s">
        <v>52</v>
      </c>
      <c r="B131" s="446" t="s">
        <v>183</v>
      </c>
      <c r="C131" s="447"/>
      <c r="D131" s="447"/>
      <c r="E131" s="447"/>
      <c r="F131" s="447"/>
      <c r="G131" s="448"/>
      <c r="H131" s="174">
        <v>0</v>
      </c>
      <c r="I131" s="25">
        <v>0</v>
      </c>
    </row>
    <row r="132" spans="1:10" ht="13" x14ac:dyDescent="0.3">
      <c r="A132" s="443" t="s">
        <v>184</v>
      </c>
      <c r="B132" s="444"/>
      <c r="C132" s="444"/>
      <c r="D132" s="444"/>
      <c r="E132" s="444"/>
      <c r="F132" s="444"/>
      <c r="G132" s="445"/>
      <c r="H132" s="41">
        <f>TRUNC(SUM(H131),4)</f>
        <v>0</v>
      </c>
      <c r="I132" s="42">
        <f>SUM(I131)</f>
        <v>0</v>
      </c>
    </row>
    <row r="133" spans="1:10" ht="13" x14ac:dyDescent="0.3">
      <c r="A133" s="50"/>
      <c r="B133" s="44"/>
      <c r="C133" s="44"/>
      <c r="D133" s="44"/>
      <c r="E133" s="44"/>
      <c r="F133" s="44"/>
      <c r="G133" s="44"/>
      <c r="H133" s="44"/>
      <c r="I133" s="44"/>
    </row>
    <row r="134" spans="1:10" ht="13" x14ac:dyDescent="0.3">
      <c r="A134" s="441" t="s">
        <v>185</v>
      </c>
      <c r="B134" s="441"/>
      <c r="C134" s="441"/>
      <c r="D134" s="441"/>
      <c r="E134" s="441"/>
      <c r="F134" s="441"/>
      <c r="G134" s="441"/>
      <c r="H134" s="441"/>
      <c r="I134" s="441"/>
    </row>
    <row r="135" spans="1:10" ht="13" x14ac:dyDescent="0.3">
      <c r="A135" s="46">
        <v>4</v>
      </c>
      <c r="B135" s="418" t="s">
        <v>186</v>
      </c>
      <c r="C135" s="365"/>
      <c r="D135" s="365"/>
      <c r="E135" s="365"/>
      <c r="F135" s="365"/>
      <c r="G135" s="366"/>
      <c r="H135" s="45"/>
      <c r="I135" s="8" t="s">
        <v>51</v>
      </c>
    </row>
    <row r="136" spans="1:10" ht="13" x14ac:dyDescent="0.3">
      <c r="A136" s="8" t="s">
        <v>169</v>
      </c>
      <c r="B136" s="461" t="s">
        <v>187</v>
      </c>
      <c r="C136" s="462"/>
      <c r="D136" s="462"/>
      <c r="E136" s="462"/>
      <c r="F136" s="462"/>
      <c r="G136" s="463"/>
      <c r="H136" s="22"/>
      <c r="I136" s="25">
        <f>I128</f>
        <v>41.012386920000004</v>
      </c>
    </row>
    <row r="137" spans="1:10" ht="13" x14ac:dyDescent="0.3">
      <c r="A137" s="8" t="s">
        <v>181</v>
      </c>
      <c r="B137" s="461" t="s">
        <v>188</v>
      </c>
      <c r="C137" s="462"/>
      <c r="D137" s="462"/>
      <c r="E137" s="462"/>
      <c r="F137" s="462"/>
      <c r="G137" s="463"/>
      <c r="H137" s="22"/>
      <c r="I137" s="25">
        <f>I132</f>
        <v>0</v>
      </c>
    </row>
    <row r="138" spans="1:10" ht="13" x14ac:dyDescent="0.3">
      <c r="A138" s="449" t="s">
        <v>189</v>
      </c>
      <c r="B138" s="449"/>
      <c r="C138" s="449"/>
      <c r="D138" s="449"/>
      <c r="E138" s="449"/>
      <c r="F138" s="449"/>
      <c r="G138" s="449"/>
      <c r="H138" s="449"/>
      <c r="I138" s="128">
        <f>SUM(I136:I137)</f>
        <v>41.012386920000004</v>
      </c>
    </row>
    <row r="139" spans="1:10" ht="13" x14ac:dyDescent="0.3">
      <c r="A139" s="459"/>
      <c r="B139" s="460"/>
      <c r="C139" s="460"/>
      <c r="D139" s="460"/>
      <c r="E139" s="460"/>
      <c r="F139" s="460"/>
      <c r="G139" s="460"/>
      <c r="H139" s="460"/>
      <c r="I139" s="460"/>
    </row>
    <row r="140" spans="1:10" ht="13" x14ac:dyDescent="0.3">
      <c r="A140" s="450" t="s">
        <v>190</v>
      </c>
      <c r="B140" s="450"/>
      <c r="C140" s="450"/>
      <c r="D140" s="450"/>
      <c r="E140" s="450"/>
      <c r="F140" s="450"/>
      <c r="G140" s="450"/>
      <c r="H140" s="450"/>
      <c r="I140" s="450"/>
    </row>
    <row r="141" spans="1:10" ht="13" x14ac:dyDescent="0.3">
      <c r="A141" s="8">
        <v>5</v>
      </c>
      <c r="B141" s="420" t="s">
        <v>191</v>
      </c>
      <c r="C141" s="420"/>
      <c r="D141" s="420"/>
      <c r="E141" s="420"/>
      <c r="F141" s="420"/>
      <c r="G141" s="420"/>
      <c r="H141" s="8"/>
      <c r="I141" s="8" t="s">
        <v>51</v>
      </c>
    </row>
    <row r="142" spans="1:10" ht="13" x14ac:dyDescent="0.3">
      <c r="A142" s="8" t="s">
        <v>52</v>
      </c>
      <c r="B142" s="451" t="s">
        <v>192</v>
      </c>
      <c r="C142" s="451"/>
      <c r="D142" s="451"/>
      <c r="E142" s="451"/>
      <c r="F142" s="451"/>
      <c r="G142" s="451"/>
      <c r="H142" s="23" t="s">
        <v>140</v>
      </c>
      <c r="I142" s="25">
        <f>'Uniform&amp;EPIs Serv e Jard.'!K26</f>
        <v>49.876319444444441</v>
      </c>
    </row>
    <row r="143" spans="1:10" ht="13" x14ac:dyDescent="0.3">
      <c r="A143" s="8" t="s">
        <v>53</v>
      </c>
      <c r="B143" s="451" t="s">
        <v>193</v>
      </c>
      <c r="C143" s="451"/>
      <c r="D143" s="451"/>
      <c r="E143" s="451"/>
      <c r="F143" s="451"/>
      <c r="G143" s="451"/>
      <c r="H143" s="23" t="s">
        <v>140</v>
      </c>
      <c r="I143" s="25" cm="1">
        <f t="array" ref="I143:J143">'Materiais Jardineiro'!K47:L47</f>
        <v>336.51479166666667</v>
      </c>
      <c r="J143">
        <v>0</v>
      </c>
    </row>
    <row r="144" spans="1:10" ht="13" x14ac:dyDescent="0.3">
      <c r="A144" s="28" t="s">
        <v>54</v>
      </c>
      <c r="B144" s="451" t="s">
        <v>194</v>
      </c>
      <c r="C144" s="451"/>
      <c r="D144" s="451"/>
      <c r="E144" s="451"/>
      <c r="F144" s="451"/>
      <c r="G144" s="451"/>
      <c r="H144" s="23" t="s">
        <v>140</v>
      </c>
      <c r="I144" s="25" cm="1">
        <f t="array" ref="I144:J144">'Eqp Jardineiro'!K25:L25</f>
        <v>14.832749999999999</v>
      </c>
      <c r="J144">
        <v>0</v>
      </c>
    </row>
    <row r="145" spans="1:13" ht="13" x14ac:dyDescent="0.3">
      <c r="A145" s="28" t="s">
        <v>65</v>
      </c>
      <c r="B145" s="451" t="s">
        <v>102</v>
      </c>
      <c r="C145" s="451"/>
      <c r="D145" s="451"/>
      <c r="E145" s="451"/>
      <c r="F145" s="451"/>
      <c r="G145" s="451"/>
      <c r="H145" s="23" t="s">
        <v>140</v>
      </c>
      <c r="I145" s="25">
        <v>0</v>
      </c>
    </row>
    <row r="146" spans="1:13" ht="13" x14ac:dyDescent="0.3">
      <c r="A146" s="449" t="s">
        <v>195</v>
      </c>
      <c r="B146" s="449"/>
      <c r="C146" s="449"/>
      <c r="D146" s="449"/>
      <c r="E146" s="449"/>
      <c r="F146" s="449"/>
      <c r="G146" s="449"/>
      <c r="H146" s="41" t="s">
        <v>140</v>
      </c>
      <c r="I146" s="128">
        <f>SUM(I142:I145)</f>
        <v>401.22386111111109</v>
      </c>
      <c r="K146" s="165"/>
    </row>
    <row r="147" spans="1:13" ht="13" x14ac:dyDescent="0.25">
      <c r="A147" s="52"/>
      <c r="B147" s="52"/>
      <c r="C147" s="52"/>
      <c r="D147" s="52"/>
      <c r="E147" s="52"/>
      <c r="F147" s="52"/>
      <c r="G147" s="52"/>
      <c r="H147" s="52"/>
      <c r="I147" s="52"/>
    </row>
    <row r="148" spans="1:13" ht="13" x14ac:dyDescent="0.3">
      <c r="A148" s="36" t="s">
        <v>196</v>
      </c>
      <c r="B148" s="3"/>
      <c r="C148" s="3"/>
      <c r="D148" s="3"/>
      <c r="E148" s="3"/>
      <c r="F148" s="3"/>
      <c r="G148" s="3"/>
      <c r="H148" s="3"/>
      <c r="I148" s="3"/>
    </row>
    <row r="149" spans="1:13" ht="13" x14ac:dyDescent="0.3">
      <c r="A149" s="51"/>
      <c r="B149" s="3"/>
      <c r="C149" s="3"/>
      <c r="D149" s="3"/>
      <c r="E149" s="3"/>
      <c r="F149" s="3"/>
      <c r="G149" s="3"/>
      <c r="H149" s="3"/>
      <c r="I149" s="3"/>
    </row>
    <row r="150" spans="1:13" ht="13" x14ac:dyDescent="0.3">
      <c r="A150" s="450" t="s">
        <v>197</v>
      </c>
      <c r="B150" s="450"/>
      <c r="C150" s="450"/>
      <c r="D150" s="450"/>
      <c r="E150" s="450"/>
      <c r="F150" s="450"/>
      <c r="G150" s="450"/>
      <c r="H150" s="450"/>
      <c r="I150" s="450"/>
    </row>
    <row r="151" spans="1:13" ht="13" x14ac:dyDescent="0.3">
      <c r="A151" s="8">
        <v>6</v>
      </c>
      <c r="B151" s="420" t="s">
        <v>198</v>
      </c>
      <c r="C151" s="420"/>
      <c r="D151" s="420"/>
      <c r="E151" s="420"/>
      <c r="F151" s="420"/>
      <c r="G151" s="420"/>
      <c r="H151" s="8" t="s">
        <v>92</v>
      </c>
      <c r="I151" s="8" t="s">
        <v>51</v>
      </c>
    </row>
    <row r="152" spans="1:13" ht="13" x14ac:dyDescent="0.3">
      <c r="A152" s="8" t="s">
        <v>52</v>
      </c>
      <c r="B152" s="421" t="s">
        <v>199</v>
      </c>
      <c r="C152" s="421"/>
      <c r="D152" s="421"/>
      <c r="E152" s="421"/>
      <c r="F152" s="421"/>
      <c r="G152" s="421"/>
      <c r="H152" s="340">
        <v>0.05</v>
      </c>
      <c r="I152" s="324">
        <f>H152*I170</f>
        <v>177.43375933328889</v>
      </c>
      <c r="J152" s="31" t="s">
        <v>200</v>
      </c>
    </row>
    <row r="153" spans="1:13" ht="13" x14ac:dyDescent="0.3">
      <c r="A153" s="8" t="s">
        <v>53</v>
      </c>
      <c r="B153" s="421" t="s">
        <v>201</v>
      </c>
      <c r="C153" s="421"/>
      <c r="D153" s="421"/>
      <c r="E153" s="421"/>
      <c r="F153" s="421"/>
      <c r="G153" s="421"/>
      <c r="H153" s="340">
        <v>0.1</v>
      </c>
      <c r="I153" s="324">
        <f>H153*(I152+I170)</f>
        <v>372.61089459990671</v>
      </c>
      <c r="J153" s="31" t="s">
        <v>200</v>
      </c>
    </row>
    <row r="154" spans="1:13" ht="13" x14ac:dyDescent="0.3">
      <c r="A154" s="8" t="s">
        <v>54</v>
      </c>
      <c r="B154" s="452" t="s">
        <v>202</v>
      </c>
      <c r="C154" s="452"/>
      <c r="D154" s="452"/>
      <c r="E154" s="452"/>
      <c r="F154" s="452"/>
      <c r="G154" s="452"/>
      <c r="H154" s="2"/>
      <c r="I154" s="29"/>
    </row>
    <row r="155" spans="1:13" ht="13" x14ac:dyDescent="0.3">
      <c r="A155" s="8" t="s">
        <v>203</v>
      </c>
      <c r="B155" s="421" t="s">
        <v>204</v>
      </c>
      <c r="C155" s="421"/>
      <c r="D155" s="421"/>
      <c r="E155" s="421"/>
      <c r="F155" s="421"/>
      <c r="G155" s="421"/>
      <c r="H155" s="6">
        <v>1.6500000000000001E-2</v>
      </c>
      <c r="I155" s="324">
        <f>H155*$I$172</f>
        <v>78.867495475082293</v>
      </c>
      <c r="J155" s="31" t="s">
        <v>205</v>
      </c>
      <c r="K155" s="7"/>
    </row>
    <row r="156" spans="1:13" ht="13" x14ac:dyDescent="0.3">
      <c r="A156" s="8" t="s">
        <v>206</v>
      </c>
      <c r="B156" s="421" t="s">
        <v>207</v>
      </c>
      <c r="C156" s="421"/>
      <c r="D156" s="421"/>
      <c r="E156" s="421"/>
      <c r="F156" s="421"/>
      <c r="G156" s="421"/>
      <c r="H156" s="6">
        <v>7.5999999999999998E-2</v>
      </c>
      <c r="I156" s="324">
        <f t="shared" ref="I156:I157" si="2">H156*$I$172</f>
        <v>363.26846400643961</v>
      </c>
      <c r="J156" s="31" t="s">
        <v>205</v>
      </c>
      <c r="K156" s="7"/>
    </row>
    <row r="157" spans="1:13" ht="13" x14ac:dyDescent="0.3">
      <c r="A157" s="8" t="s">
        <v>208</v>
      </c>
      <c r="B157" s="421" t="s">
        <v>209</v>
      </c>
      <c r="C157" s="421"/>
      <c r="D157" s="421"/>
      <c r="E157" s="421"/>
      <c r="F157" s="421"/>
      <c r="G157" s="421"/>
      <c r="H157" s="6">
        <v>0.05</v>
      </c>
      <c r="I157" s="324">
        <f t="shared" si="2"/>
        <v>238.99241053055241</v>
      </c>
      <c r="J157" s="31" t="s">
        <v>205</v>
      </c>
      <c r="K157" s="7"/>
    </row>
    <row r="158" spans="1:13" ht="13" x14ac:dyDescent="0.3">
      <c r="A158" s="449" t="s">
        <v>210</v>
      </c>
      <c r="B158" s="449"/>
      <c r="C158" s="449"/>
      <c r="D158" s="449"/>
      <c r="E158" s="449"/>
      <c r="F158" s="449"/>
      <c r="G158" s="449"/>
      <c r="H158" s="53">
        <f>SUM(H152:H157)</f>
        <v>0.29250000000000004</v>
      </c>
      <c r="I158" s="128">
        <f>SUM(I152:I157)</f>
        <v>1231.17302394527</v>
      </c>
      <c r="K158" s="7"/>
      <c r="M158" s="7"/>
    </row>
    <row r="159" spans="1:13" x14ac:dyDescent="0.25">
      <c r="A159" s="315"/>
      <c r="B159" s="325"/>
      <c r="C159" s="325"/>
      <c r="D159" s="325"/>
      <c r="E159" s="325"/>
      <c r="F159" s="325"/>
      <c r="G159" s="325"/>
      <c r="H159" s="325"/>
      <c r="I159" s="325"/>
    </row>
    <row r="160" spans="1:13" ht="13" x14ac:dyDescent="0.25">
      <c r="A160" s="36" t="s">
        <v>211</v>
      </c>
      <c r="B160" s="325"/>
      <c r="C160" s="325"/>
      <c r="D160" s="325"/>
      <c r="E160" s="325"/>
      <c r="F160" s="325"/>
      <c r="G160" s="325"/>
      <c r="H160" s="325"/>
      <c r="I160" s="325"/>
    </row>
    <row r="161" spans="1:11" ht="13" x14ac:dyDescent="0.25">
      <c r="A161" s="36" t="s">
        <v>212</v>
      </c>
      <c r="B161" s="325"/>
      <c r="C161" s="325"/>
      <c r="D161" s="325"/>
      <c r="E161" s="325"/>
      <c r="F161" s="325"/>
      <c r="G161" s="325"/>
      <c r="H161" s="325"/>
      <c r="I161" s="325"/>
    </row>
    <row r="162" spans="1:11" ht="13" x14ac:dyDescent="0.3">
      <c r="A162" s="315"/>
      <c r="B162" s="315"/>
      <c r="C162" s="315"/>
      <c r="D162" s="315"/>
      <c r="E162" s="315"/>
      <c r="F162" s="315"/>
      <c r="G162" s="315"/>
      <c r="H162" s="315"/>
      <c r="I162" s="4"/>
    </row>
    <row r="163" spans="1:11" ht="13" x14ac:dyDescent="0.3">
      <c r="A163" s="441" t="s">
        <v>213</v>
      </c>
      <c r="B163" s="441"/>
      <c r="C163" s="441"/>
      <c r="D163" s="441"/>
      <c r="E163" s="441"/>
      <c r="F163" s="441"/>
      <c r="G163" s="441"/>
      <c r="H163" s="441"/>
      <c r="I163" s="441"/>
      <c r="K163" s="9"/>
    </row>
    <row r="164" spans="1:11" ht="13" x14ac:dyDescent="0.3">
      <c r="A164" s="420" t="s">
        <v>214</v>
      </c>
      <c r="B164" s="420"/>
      <c r="C164" s="420"/>
      <c r="D164" s="420"/>
      <c r="E164" s="420"/>
      <c r="F164" s="420"/>
      <c r="G164" s="420"/>
      <c r="H164" s="420"/>
      <c r="I164" s="8" t="s">
        <v>51</v>
      </c>
    </row>
    <row r="165" spans="1:11" x14ac:dyDescent="0.25">
      <c r="A165" s="317" t="s">
        <v>52</v>
      </c>
      <c r="B165" s="442" t="str">
        <f>A37</f>
        <v>MÓDULO 1 - COMPOSIÇÃO DA REMUNERAÇÃO</v>
      </c>
      <c r="C165" s="442"/>
      <c r="D165" s="442"/>
      <c r="E165" s="442"/>
      <c r="F165" s="442"/>
      <c r="G165" s="442"/>
      <c r="H165" s="442"/>
      <c r="I165" s="324">
        <f>I45</f>
        <v>1462.43</v>
      </c>
    </row>
    <row r="166" spans="1:11" x14ac:dyDescent="0.25">
      <c r="A166" s="317" t="s">
        <v>53</v>
      </c>
      <c r="B166" s="442" t="str">
        <f>A50</f>
        <v>MÓDULO 2 – ENCARGOS E BENEFÍCIOS ANUAIS, MENSAIS E DIÁRIOS</v>
      </c>
      <c r="C166" s="442"/>
      <c r="D166" s="442"/>
      <c r="E166" s="442"/>
      <c r="F166" s="442"/>
      <c r="G166" s="442"/>
      <c r="H166" s="442"/>
      <c r="I166" s="324">
        <f>I102</f>
        <v>1540.0664338986667</v>
      </c>
    </row>
    <row r="167" spans="1:11" ht="13" x14ac:dyDescent="0.3">
      <c r="A167" s="317" t="s">
        <v>54</v>
      </c>
      <c r="B167" s="442" t="str">
        <f>A104</f>
        <v>MÓDULO 3 – PROVISÃO PARA RESCISÃO</v>
      </c>
      <c r="C167" s="442"/>
      <c r="D167" s="442"/>
      <c r="E167" s="442"/>
      <c r="F167" s="442"/>
      <c r="G167" s="442"/>
      <c r="H167" s="442"/>
      <c r="I167" s="324">
        <f>I112</f>
        <v>103.94250473600002</v>
      </c>
      <c r="K167" s="9"/>
    </row>
    <row r="168" spans="1:11" ht="13" x14ac:dyDescent="0.3">
      <c r="A168" s="23" t="s">
        <v>65</v>
      </c>
      <c r="B168" s="442" t="str">
        <f>A114</f>
        <v>MÓDULO 4 – CUSTO DE REPOSIÇÃO DO PROFISSIONAL AUSENTE</v>
      </c>
      <c r="C168" s="442"/>
      <c r="D168" s="442"/>
      <c r="E168" s="442"/>
      <c r="F168" s="442"/>
      <c r="G168" s="442"/>
      <c r="H168" s="442"/>
      <c r="I168" s="324">
        <f>I138</f>
        <v>41.012386920000004</v>
      </c>
      <c r="K168" s="9"/>
    </row>
    <row r="169" spans="1:11" x14ac:dyDescent="0.25">
      <c r="A169" s="23" t="s">
        <v>99</v>
      </c>
      <c r="B169" s="442" t="str">
        <f>A140</f>
        <v>MÓDULO 5 – INSUMOS DIVERSOS</v>
      </c>
      <c r="C169" s="442"/>
      <c r="D169" s="442"/>
      <c r="E169" s="442"/>
      <c r="F169" s="442"/>
      <c r="G169" s="442"/>
      <c r="H169" s="442"/>
      <c r="I169" s="324">
        <f>I146</f>
        <v>401.22386111111109</v>
      </c>
    </row>
    <row r="170" spans="1:11" ht="13" x14ac:dyDescent="0.3">
      <c r="A170" s="8"/>
      <c r="B170" s="420" t="s">
        <v>215</v>
      </c>
      <c r="C170" s="420"/>
      <c r="D170" s="420"/>
      <c r="E170" s="420"/>
      <c r="F170" s="420"/>
      <c r="G170" s="420"/>
      <c r="H170" s="420"/>
      <c r="I170" s="26">
        <f>SUM(I165:I169)</f>
        <v>3548.6751866657778</v>
      </c>
      <c r="K170" s="7"/>
    </row>
    <row r="171" spans="1:11" x14ac:dyDescent="0.25">
      <c r="A171" s="23" t="s">
        <v>101</v>
      </c>
      <c r="B171" s="442" t="str">
        <f>A150</f>
        <v>MÓDULO 6 – CUSTOS INDIRETOS, TRIBUTOS E LUCRO</v>
      </c>
      <c r="C171" s="442"/>
      <c r="D171" s="442"/>
      <c r="E171" s="442"/>
      <c r="F171" s="442"/>
      <c r="G171" s="442"/>
      <c r="H171" s="442"/>
      <c r="I171" s="25">
        <f>I158</f>
        <v>1231.17302394527</v>
      </c>
    </row>
    <row r="172" spans="1:11" ht="13" x14ac:dyDescent="0.3">
      <c r="A172" s="449" t="s">
        <v>216</v>
      </c>
      <c r="B172" s="449"/>
      <c r="C172" s="449"/>
      <c r="D172" s="449"/>
      <c r="E172" s="449"/>
      <c r="F172" s="449"/>
      <c r="G172" s="449"/>
      <c r="H172" s="449"/>
      <c r="I172" s="128">
        <f>SUM(I45,I102,I112,I138,I146,I152,I153)/(1-SUM(H155:H157))</f>
        <v>4779.8482106110478</v>
      </c>
    </row>
    <row r="173" spans="1:11" ht="13" x14ac:dyDescent="0.3">
      <c r="A173" s="3"/>
      <c r="B173" s="3"/>
      <c r="C173" s="3"/>
      <c r="D173" s="3"/>
      <c r="E173" s="3"/>
      <c r="F173" s="3"/>
      <c r="G173" s="3"/>
      <c r="H173" s="3"/>
      <c r="I173" s="4"/>
    </row>
    <row r="175" spans="1:11" ht="13" hidden="1" outlineLevel="1" x14ac:dyDescent="0.25">
      <c r="A175" s="453" t="s">
        <v>14</v>
      </c>
      <c r="B175" s="454"/>
      <c r="C175" s="454"/>
      <c r="D175" s="454"/>
      <c r="E175" s="454"/>
      <c r="F175" s="454"/>
      <c r="G175" s="454"/>
      <c r="H175" s="454"/>
      <c r="I175" s="455"/>
    </row>
    <row r="176" spans="1:11" ht="13" hidden="1" outlineLevel="1" x14ac:dyDescent="0.3">
      <c r="A176" s="456"/>
      <c r="B176" s="457"/>
      <c r="C176" s="457"/>
      <c r="D176" s="457"/>
      <c r="E176" s="457"/>
      <c r="F176" s="457"/>
      <c r="G176" s="457"/>
      <c r="H176" s="457"/>
      <c r="I176" s="458"/>
    </row>
    <row r="177" spans="1:9" hidden="1" outlineLevel="1" x14ac:dyDescent="0.25">
      <c r="A177" s="435" t="s">
        <v>24</v>
      </c>
      <c r="B177" s="436"/>
      <c r="C177" s="436"/>
      <c r="D177" s="436"/>
      <c r="E177" s="436"/>
      <c r="F177" s="436"/>
      <c r="G177" s="436"/>
      <c r="H177" s="436"/>
      <c r="I177" s="437"/>
    </row>
    <row r="178" spans="1:9" hidden="1" outlineLevel="1" x14ac:dyDescent="0.25">
      <c r="A178" s="438"/>
      <c r="B178" s="439"/>
      <c r="C178" s="439"/>
      <c r="D178" s="439"/>
      <c r="E178" s="439"/>
      <c r="F178" s="439"/>
      <c r="G178" s="439"/>
      <c r="H178" s="439"/>
      <c r="I178" s="440"/>
    </row>
    <row r="179" spans="1:9" ht="13" hidden="1" outlineLevel="1" x14ac:dyDescent="0.3">
      <c r="A179" s="3"/>
      <c r="B179" s="3"/>
      <c r="C179" s="3"/>
      <c r="D179" s="3"/>
      <c r="E179" s="3"/>
      <c r="F179" s="3"/>
      <c r="G179" s="3"/>
      <c r="H179" s="3"/>
      <c r="I179" s="314"/>
    </row>
    <row r="180" spans="1:9" ht="39" hidden="1" outlineLevel="1" x14ac:dyDescent="0.3">
      <c r="A180" s="391" t="s">
        <v>16</v>
      </c>
      <c r="B180" s="391"/>
      <c r="C180" s="391"/>
      <c r="D180" s="425" t="s">
        <v>17</v>
      </c>
      <c r="E180" s="420"/>
      <c r="F180" s="420"/>
      <c r="G180" s="425" t="s">
        <v>18</v>
      </c>
      <c r="H180" s="420"/>
      <c r="I180" s="55" t="s">
        <v>19</v>
      </c>
    </row>
    <row r="181" spans="1:9" ht="37" hidden="1" customHeight="1" outlineLevel="1" x14ac:dyDescent="0.25">
      <c r="A181" s="426" t="s">
        <v>26</v>
      </c>
      <c r="B181" s="426"/>
      <c r="C181" s="426"/>
      <c r="D181" s="427" t="s">
        <v>25</v>
      </c>
      <c r="E181" s="426"/>
      <c r="F181" s="426"/>
      <c r="G181" s="428">
        <f>'Item 2 - Jardineiro'!I172</f>
        <v>4779.8482106110478</v>
      </c>
      <c r="H181" s="426"/>
      <c r="I181" s="175">
        <f>(1/Resumo!D8)*G181</f>
        <v>2.6554712281172486</v>
      </c>
    </row>
    <row r="182" spans="1:9" ht="13" hidden="1" outlineLevel="1" x14ac:dyDescent="0.3">
      <c r="A182" s="420" t="s">
        <v>22</v>
      </c>
      <c r="B182" s="420"/>
      <c r="C182" s="420"/>
      <c r="D182" s="420"/>
      <c r="E182" s="420"/>
      <c r="F182" s="420"/>
      <c r="G182" s="420"/>
      <c r="H182" s="420"/>
      <c r="I182" s="176">
        <f>SUM(I181:I181)</f>
        <v>2.6554712281172486</v>
      </c>
    </row>
    <row r="183" spans="1:9" hidden="1" outlineLevel="1" x14ac:dyDescent="0.25"/>
    <row r="184" spans="1:9" ht="13" hidden="1" outlineLevel="1" x14ac:dyDescent="0.3">
      <c r="A184" s="421" t="s">
        <v>27</v>
      </c>
      <c r="B184" s="421"/>
      <c r="C184" s="421"/>
      <c r="D184" s="421"/>
      <c r="E184" s="421"/>
      <c r="F184" s="421"/>
      <c r="G184" s="421"/>
      <c r="H184" s="421"/>
      <c r="I184" s="421"/>
    </row>
    <row r="185" spans="1:9" hidden="1" outlineLevel="1" x14ac:dyDescent="0.25"/>
    <row r="186" spans="1:9" hidden="1" outlineLevel="1" x14ac:dyDescent="0.25"/>
    <row r="187" spans="1:9" ht="19" hidden="1" customHeight="1" outlineLevel="1" x14ac:dyDescent="0.3">
      <c r="A187" s="421" t="s">
        <v>33</v>
      </c>
      <c r="B187" s="421"/>
      <c r="C187" s="421"/>
      <c r="D187" s="421"/>
      <c r="E187" s="421"/>
      <c r="F187" s="421"/>
      <c r="G187" s="421"/>
      <c r="H187" s="421"/>
      <c r="I187" s="421"/>
    </row>
    <row r="188" spans="1:9" hidden="1" outlineLevel="1" x14ac:dyDescent="0.25"/>
    <row r="189" spans="1:9" ht="29" hidden="1" customHeight="1" outlineLevel="1" x14ac:dyDescent="0.25">
      <c r="A189" s="404" t="s">
        <v>34</v>
      </c>
      <c r="B189" s="405"/>
      <c r="C189" s="405"/>
      <c r="D189" s="405"/>
      <c r="E189" s="405"/>
      <c r="F189" s="405"/>
      <c r="G189" s="405"/>
      <c r="H189" s="405"/>
      <c r="I189" s="405"/>
    </row>
    <row r="190" spans="1:9" hidden="1" outlineLevel="1" x14ac:dyDescent="0.25"/>
    <row r="191" spans="1:9" ht="27" hidden="1" customHeight="1" outlineLevel="1" x14ac:dyDescent="0.25">
      <c r="A191" s="404" t="s">
        <v>35</v>
      </c>
      <c r="B191" s="405"/>
      <c r="C191" s="405"/>
      <c r="D191" s="405"/>
      <c r="E191" s="405"/>
      <c r="F191" s="405"/>
      <c r="G191" s="405"/>
      <c r="H191" s="405"/>
      <c r="I191" s="405"/>
    </row>
    <row r="192" spans="1:9" hidden="1" outlineLevel="1" x14ac:dyDescent="0.25"/>
    <row r="193" spans="1:10" ht="27" hidden="1" customHeight="1" outlineLevel="1" x14ac:dyDescent="0.25">
      <c r="A193" s="404" t="s">
        <v>36</v>
      </c>
      <c r="B193" s="405"/>
      <c r="C193" s="405"/>
      <c r="D193" s="405"/>
      <c r="E193" s="405"/>
      <c r="F193" s="405"/>
      <c r="G193" s="405"/>
      <c r="H193" s="405"/>
      <c r="I193" s="405"/>
    </row>
    <row r="194" spans="1:10" hidden="1" outlineLevel="1" x14ac:dyDescent="0.25"/>
    <row r="195" spans="1:10" collapsed="1" x14ac:dyDescent="0.25"/>
    <row r="196" spans="1:10" ht="13" x14ac:dyDescent="0.25">
      <c r="A196" s="453" t="s">
        <v>37</v>
      </c>
      <c r="B196" s="454"/>
      <c r="C196" s="454"/>
      <c r="D196" s="454"/>
      <c r="E196" s="454"/>
      <c r="F196" s="454"/>
      <c r="G196" s="454"/>
      <c r="H196" s="454"/>
      <c r="I196" s="455"/>
    </row>
    <row r="198" spans="1:10" ht="52" x14ac:dyDescent="0.25">
      <c r="A198" s="418" t="s">
        <v>38</v>
      </c>
      <c r="B198" s="365"/>
      <c r="C198" s="366"/>
      <c r="D198" s="330" t="s">
        <v>564</v>
      </c>
      <c r="E198" s="412" t="s">
        <v>39</v>
      </c>
      <c r="F198" s="413"/>
      <c r="G198" s="55" t="s">
        <v>40</v>
      </c>
      <c r="H198" s="55" t="s">
        <v>41</v>
      </c>
      <c r="I198" s="55" t="s">
        <v>42</v>
      </c>
    </row>
    <row r="199" spans="1:10" x14ac:dyDescent="0.25">
      <c r="A199" s="482" t="s">
        <v>573</v>
      </c>
      <c r="B199" s="483"/>
      <c r="C199" s="484"/>
      <c r="D199" s="352">
        <v>1800</v>
      </c>
      <c r="E199" s="416">
        <f>I182</f>
        <v>2.6554712281172486</v>
      </c>
      <c r="F199" s="417"/>
      <c r="G199" s="256">
        <f>Resumo!G8</f>
        <v>1800</v>
      </c>
      <c r="H199" s="256">
        <f>G199</f>
        <v>1800</v>
      </c>
      <c r="I199" s="177">
        <f>ROUND(H199*E199,2)</f>
        <v>4779.8500000000004</v>
      </c>
      <c r="J199" s="313" t="s">
        <v>569</v>
      </c>
    </row>
    <row r="200" spans="1:10" x14ac:dyDescent="0.25">
      <c r="A200" s="405"/>
      <c r="B200" s="405"/>
      <c r="C200" s="405"/>
      <c r="D200" s="22"/>
      <c r="E200" s="402"/>
      <c r="F200" s="403"/>
      <c r="G200" s="256"/>
      <c r="H200" s="256"/>
      <c r="I200" s="177">
        <f>H200*D200</f>
        <v>0</v>
      </c>
    </row>
    <row r="201" spans="1:10" x14ac:dyDescent="0.25">
      <c r="A201" s="404"/>
      <c r="B201" s="405"/>
      <c r="C201" s="405"/>
      <c r="D201" s="22"/>
      <c r="E201" s="402"/>
      <c r="F201" s="403"/>
      <c r="G201" s="256"/>
      <c r="H201" s="256"/>
      <c r="I201" s="177">
        <f>H201*D201</f>
        <v>0</v>
      </c>
    </row>
    <row r="202" spans="1:10" ht="13" x14ac:dyDescent="0.3">
      <c r="A202" s="406" t="s">
        <v>45</v>
      </c>
      <c r="B202" s="407"/>
      <c r="C202" s="407"/>
      <c r="D202" s="407"/>
      <c r="E202" s="407"/>
      <c r="F202" s="408"/>
      <c r="G202" s="257">
        <f>SUM(G199:G201)</f>
        <v>1800</v>
      </c>
      <c r="H202" s="257">
        <f>SUM(H199:H201)</f>
        <v>1800</v>
      </c>
      <c r="I202" s="178">
        <f>SUM(I199:I201)</f>
        <v>4779.8500000000004</v>
      </c>
    </row>
    <row r="203" spans="1:10" ht="13" thickBot="1" x14ac:dyDescent="0.3"/>
    <row r="204" spans="1:10" ht="20.5" thickBot="1" x14ac:dyDescent="0.45">
      <c r="A204" s="409" t="s">
        <v>567</v>
      </c>
      <c r="B204" s="410"/>
      <c r="C204" s="410"/>
      <c r="D204" s="410"/>
      <c r="E204" s="410"/>
      <c r="F204" s="410"/>
      <c r="G204" s="410"/>
      <c r="H204" s="410"/>
      <c r="I204" s="411"/>
    </row>
  </sheetData>
  <mergeCells count="144">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A45:H45"/>
    <mergeCell ref="B71:G71"/>
    <mergeCell ref="B72:G72"/>
    <mergeCell ref="B73:G73"/>
    <mergeCell ref="B74:G74"/>
    <mergeCell ref="A75:G75"/>
    <mergeCell ref="B83:G83"/>
    <mergeCell ref="A56:G56"/>
    <mergeCell ref="B66:G66"/>
    <mergeCell ref="B67:G67"/>
    <mergeCell ref="B68:G68"/>
    <mergeCell ref="B69:G69"/>
    <mergeCell ref="B70:G70"/>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A177:I178"/>
    <mergeCell ref="A175:I175"/>
    <mergeCell ref="A176:I176"/>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187:I187"/>
    <mergeCell ref="A180:C180"/>
    <mergeCell ref="D180:F180"/>
    <mergeCell ref="G180:H180"/>
    <mergeCell ref="A181:C181"/>
    <mergeCell ref="D181:F181"/>
    <mergeCell ref="G181:H181"/>
    <mergeCell ref="A182:H182"/>
    <mergeCell ref="A184:I184"/>
    <mergeCell ref="A202:F202"/>
    <mergeCell ref="A204:I204"/>
    <mergeCell ref="A199:C199"/>
    <mergeCell ref="E199:F199"/>
    <mergeCell ref="A200:C200"/>
    <mergeCell ref="E200:F200"/>
    <mergeCell ref="A201:C201"/>
    <mergeCell ref="E201:F201"/>
    <mergeCell ref="A189:I189"/>
    <mergeCell ref="A191:I191"/>
    <mergeCell ref="A193:I193"/>
    <mergeCell ref="A196:I196"/>
    <mergeCell ref="A198:C198"/>
    <mergeCell ref="E198:F198"/>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workbookViewId="0">
      <selection activeCell="A29" sqref="A29:B32"/>
    </sheetView>
  </sheetViews>
  <sheetFormatPr defaultRowHeight="12.5" x14ac:dyDescent="0.25"/>
  <cols>
    <col min="1" max="1" width="3.7265625" style="209"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552" t="s">
        <v>254</v>
      </c>
      <c r="B1" s="553"/>
      <c r="C1" s="553"/>
      <c r="D1" s="553"/>
      <c r="E1" s="553"/>
      <c r="F1" s="553"/>
      <c r="G1" s="553"/>
      <c r="H1" s="553"/>
      <c r="I1" s="553"/>
      <c r="J1" s="553"/>
      <c r="K1" s="553"/>
      <c r="L1" s="554"/>
    </row>
    <row r="2" spans="1:13" ht="13" x14ac:dyDescent="0.25">
      <c r="A2" s="260" t="s">
        <v>52</v>
      </c>
      <c r="B2" s="566" t="s">
        <v>255</v>
      </c>
      <c r="C2" s="566"/>
      <c r="D2" s="566"/>
      <c r="E2" s="261" t="s">
        <v>256</v>
      </c>
      <c r="F2" s="567" t="s">
        <v>257</v>
      </c>
      <c r="G2" s="555"/>
      <c r="H2" s="555"/>
      <c r="I2" s="555"/>
      <c r="J2" s="261" t="s">
        <v>258</v>
      </c>
      <c r="K2" s="555" t="s">
        <v>259</v>
      </c>
      <c r="L2" s="556"/>
    </row>
    <row r="3" spans="1:13" ht="13" x14ac:dyDescent="0.25">
      <c r="A3" s="262" t="s">
        <v>53</v>
      </c>
      <c r="B3" s="561" t="s">
        <v>260</v>
      </c>
      <c r="C3" s="561"/>
      <c r="D3" s="561"/>
      <c r="E3" s="263" t="s">
        <v>256</v>
      </c>
      <c r="F3" s="563" t="s">
        <v>261</v>
      </c>
      <c r="G3" s="568"/>
      <c r="H3" s="568"/>
      <c r="I3" s="568"/>
      <c r="J3" s="263" t="s">
        <v>258</v>
      </c>
      <c r="K3" s="557" t="s">
        <v>262</v>
      </c>
      <c r="L3" s="558"/>
    </row>
    <row r="4" spans="1:13" ht="13" x14ac:dyDescent="0.25">
      <c r="A4" s="264" t="s">
        <v>54</v>
      </c>
      <c r="B4" s="559" t="s">
        <v>263</v>
      </c>
      <c r="C4" s="559"/>
      <c r="D4" s="559"/>
      <c r="E4" s="265" t="s">
        <v>256</v>
      </c>
      <c r="F4" s="565" t="s">
        <v>264</v>
      </c>
      <c r="G4" s="559"/>
      <c r="H4" s="559"/>
      <c r="I4" s="559"/>
      <c r="J4" s="265" t="s">
        <v>258</v>
      </c>
      <c r="K4" s="559" t="s">
        <v>265</v>
      </c>
      <c r="L4" s="560"/>
    </row>
    <row r="5" spans="1:13" ht="13" x14ac:dyDescent="0.25">
      <c r="A5" s="262" t="s">
        <v>65</v>
      </c>
      <c r="B5" s="561" t="s">
        <v>266</v>
      </c>
      <c r="C5" s="561"/>
      <c r="D5" s="561"/>
      <c r="E5" s="263" t="s">
        <v>256</v>
      </c>
      <c r="F5" s="563" t="s">
        <v>267</v>
      </c>
      <c r="G5" s="564"/>
      <c r="H5" s="564"/>
      <c r="I5" s="564"/>
      <c r="J5" s="263" t="s">
        <v>258</v>
      </c>
      <c r="K5" s="561" t="s">
        <v>268</v>
      </c>
      <c r="L5" s="562"/>
    </row>
    <row r="6" spans="1:13" ht="13" x14ac:dyDescent="0.25">
      <c r="A6" s="266" t="s">
        <v>99</v>
      </c>
      <c r="B6" s="549" t="s">
        <v>269</v>
      </c>
      <c r="C6" s="549"/>
      <c r="D6" s="549"/>
      <c r="E6" s="267" t="s">
        <v>256</v>
      </c>
      <c r="F6" s="550" t="s">
        <v>270</v>
      </c>
      <c r="G6" s="551"/>
      <c r="H6" s="551"/>
      <c r="I6" s="551"/>
      <c r="J6" s="267" t="s">
        <v>258</v>
      </c>
      <c r="K6" s="521">
        <v>40201735</v>
      </c>
      <c r="L6" s="522"/>
    </row>
    <row r="7" spans="1:13" ht="13.5" thickBot="1" x14ac:dyDescent="0.3">
      <c r="A7" s="268" t="s">
        <v>101</v>
      </c>
      <c r="B7" s="546" t="s">
        <v>271</v>
      </c>
      <c r="C7" s="546"/>
      <c r="D7" s="546"/>
      <c r="E7" s="269" t="s">
        <v>256</v>
      </c>
      <c r="F7" s="547" t="s">
        <v>272</v>
      </c>
      <c r="G7" s="548"/>
      <c r="H7" s="548"/>
      <c r="I7" s="548"/>
      <c r="J7" s="270" t="s">
        <v>258</v>
      </c>
      <c r="K7" s="523">
        <v>30042222</v>
      </c>
      <c r="L7" s="524"/>
    </row>
    <row r="8" spans="1:13" ht="13" x14ac:dyDescent="0.25">
      <c r="A8" s="525" t="s">
        <v>273</v>
      </c>
      <c r="B8" s="528" t="s">
        <v>274</v>
      </c>
      <c r="C8" s="531" t="s">
        <v>275</v>
      </c>
      <c r="D8" s="534" t="s">
        <v>276</v>
      </c>
      <c r="E8" s="537" t="s">
        <v>277</v>
      </c>
      <c r="F8" s="538"/>
      <c r="G8" s="538"/>
      <c r="H8" s="538"/>
      <c r="I8" s="538"/>
      <c r="J8" s="539"/>
      <c r="K8" s="540" t="s">
        <v>278</v>
      </c>
      <c r="L8" s="541"/>
    </row>
    <row r="9" spans="1:13" ht="13.5" x14ac:dyDescent="0.25">
      <c r="A9" s="526"/>
      <c r="B9" s="529"/>
      <c r="C9" s="532"/>
      <c r="D9" s="535"/>
      <c r="E9" s="196" t="s">
        <v>52</v>
      </c>
      <c r="F9" s="197" t="s">
        <v>53</v>
      </c>
      <c r="G9" s="197" t="s">
        <v>54</v>
      </c>
      <c r="H9" s="197" t="s">
        <v>65</v>
      </c>
      <c r="I9" s="197" t="s">
        <v>99</v>
      </c>
      <c r="J9" s="198" t="s">
        <v>101</v>
      </c>
      <c r="K9" s="542" t="s">
        <v>279</v>
      </c>
      <c r="L9" s="544" t="s">
        <v>280</v>
      </c>
    </row>
    <row r="10" spans="1:13" ht="13" thickBot="1" x14ac:dyDescent="0.3">
      <c r="A10" s="527"/>
      <c r="B10" s="530"/>
      <c r="C10" s="533"/>
      <c r="D10" s="536"/>
      <c r="E10" s="199" t="s">
        <v>281</v>
      </c>
      <c r="F10" s="200" t="s">
        <v>281</v>
      </c>
      <c r="G10" s="200" t="s">
        <v>281</v>
      </c>
      <c r="H10" s="200" t="s">
        <v>281</v>
      </c>
      <c r="I10" s="200" t="s">
        <v>281</v>
      </c>
      <c r="J10" s="201" t="s">
        <v>281</v>
      </c>
      <c r="K10" s="543"/>
      <c r="L10" s="545"/>
    </row>
    <row r="11" spans="1:13" ht="31.5" thickBot="1" x14ac:dyDescent="0.3">
      <c r="A11" s="202">
        <v>1</v>
      </c>
      <c r="B11" s="271" t="s">
        <v>282</v>
      </c>
      <c r="C11" s="272" t="s">
        <v>283</v>
      </c>
      <c r="D11" s="341">
        <v>2</v>
      </c>
      <c r="E11" s="273">
        <v>90.8</v>
      </c>
      <c r="F11" s="273">
        <v>89</v>
      </c>
      <c r="G11" s="273">
        <v>158</v>
      </c>
      <c r="H11" s="273"/>
      <c r="I11" s="273">
        <v>114.9</v>
      </c>
      <c r="J11" s="273"/>
      <c r="K11" s="274">
        <f t="shared" ref="K11:K19" si="0">AVERAGE(E11:J11)</f>
        <v>113.17500000000001</v>
      </c>
      <c r="L11" s="275">
        <f t="shared" ref="L11:L19" si="1">K11*D11</f>
        <v>226.35000000000002</v>
      </c>
    </row>
    <row r="12" spans="1:13" ht="31.5" thickBot="1" x14ac:dyDescent="0.3">
      <c r="A12" s="204">
        <v>2</v>
      </c>
      <c r="B12" s="271" t="s">
        <v>284</v>
      </c>
      <c r="C12" s="276" t="s">
        <v>285</v>
      </c>
      <c r="D12" s="342">
        <v>1</v>
      </c>
      <c r="E12" s="273"/>
      <c r="F12" s="273">
        <v>75.11</v>
      </c>
      <c r="G12" s="273">
        <v>95</v>
      </c>
      <c r="H12" s="273">
        <v>52</v>
      </c>
      <c r="I12" s="273">
        <v>76.52</v>
      </c>
      <c r="J12" s="273"/>
      <c r="K12" s="274">
        <f t="shared" si="0"/>
        <v>74.657499999999999</v>
      </c>
      <c r="L12" s="275">
        <f t="shared" si="1"/>
        <v>74.657499999999999</v>
      </c>
      <c r="M12" s="238"/>
    </row>
    <row r="13" spans="1:13" ht="16" thickBot="1" x14ac:dyDescent="0.3">
      <c r="A13" s="204">
        <v>3</v>
      </c>
      <c r="B13" s="271" t="s">
        <v>286</v>
      </c>
      <c r="C13" s="277" t="s">
        <v>287</v>
      </c>
      <c r="D13" s="342">
        <v>1</v>
      </c>
      <c r="E13" s="273"/>
      <c r="F13" s="273">
        <v>39.229999999999997</v>
      </c>
      <c r="G13" s="273"/>
      <c r="H13" s="273"/>
      <c r="I13" s="273">
        <v>32</v>
      </c>
      <c r="J13" s="273">
        <v>72.06</v>
      </c>
      <c r="K13" s="274">
        <f t="shared" si="0"/>
        <v>47.763333333333328</v>
      </c>
      <c r="L13" s="275">
        <f t="shared" si="1"/>
        <v>47.763333333333328</v>
      </c>
    </row>
    <row r="14" spans="1:13" ht="31.5" thickBot="1" x14ac:dyDescent="0.3">
      <c r="A14" s="204">
        <v>4</v>
      </c>
      <c r="B14" s="271" t="s">
        <v>288</v>
      </c>
      <c r="C14" s="277" t="s">
        <v>285</v>
      </c>
      <c r="D14" s="342">
        <v>2</v>
      </c>
      <c r="E14" s="273"/>
      <c r="F14" s="273">
        <v>21.3</v>
      </c>
      <c r="G14" s="273"/>
      <c r="H14" s="273"/>
      <c r="I14" s="273">
        <v>33.729999999999997</v>
      </c>
      <c r="J14" s="273">
        <v>14.9</v>
      </c>
      <c r="K14" s="274">
        <f t="shared" si="0"/>
        <v>23.310000000000002</v>
      </c>
      <c r="L14" s="275">
        <f t="shared" si="1"/>
        <v>46.620000000000005</v>
      </c>
    </row>
    <row r="15" spans="1:13" ht="15.5" x14ac:dyDescent="0.3">
      <c r="A15" s="204">
        <v>5</v>
      </c>
      <c r="B15" s="271" t="s">
        <v>289</v>
      </c>
      <c r="C15" s="277" t="s">
        <v>290</v>
      </c>
      <c r="D15" s="342">
        <v>1</v>
      </c>
      <c r="E15" s="273"/>
      <c r="F15" s="273">
        <v>17.96</v>
      </c>
      <c r="G15" s="273"/>
      <c r="H15" s="273">
        <v>17.5</v>
      </c>
      <c r="I15" s="273">
        <v>19.5</v>
      </c>
      <c r="J15" s="273"/>
      <c r="K15" s="274">
        <f t="shared" si="0"/>
        <v>18.32</v>
      </c>
      <c r="L15" s="275">
        <f t="shared" si="1"/>
        <v>18.32</v>
      </c>
      <c r="M15" s="240"/>
    </row>
    <row r="16" spans="1:13" ht="15.5" x14ac:dyDescent="0.25">
      <c r="A16" s="204">
        <v>6</v>
      </c>
      <c r="B16" s="271" t="s">
        <v>291</v>
      </c>
      <c r="C16" s="277" t="s">
        <v>290</v>
      </c>
      <c r="D16" s="343">
        <v>2</v>
      </c>
      <c r="E16" s="278"/>
      <c r="F16" s="278">
        <v>18.89</v>
      </c>
      <c r="G16" s="278"/>
      <c r="H16" s="278">
        <v>24.5</v>
      </c>
      <c r="I16" s="278">
        <v>21.97</v>
      </c>
      <c r="J16" s="278"/>
      <c r="K16" s="279">
        <f t="shared" si="0"/>
        <v>21.786666666666665</v>
      </c>
      <c r="L16" s="280">
        <f t="shared" si="1"/>
        <v>43.573333333333331</v>
      </c>
    </row>
    <row r="17" spans="1:12" ht="15.5" x14ac:dyDescent="0.25">
      <c r="A17" s="204">
        <v>7</v>
      </c>
      <c r="B17" s="271" t="s">
        <v>292</v>
      </c>
      <c r="C17" s="276" t="s">
        <v>285</v>
      </c>
      <c r="D17" s="343">
        <v>1</v>
      </c>
      <c r="E17" s="278"/>
      <c r="F17" s="278">
        <v>42.9</v>
      </c>
      <c r="G17" s="278"/>
      <c r="H17" s="278"/>
      <c r="I17" s="278">
        <v>46.95</v>
      </c>
      <c r="J17" s="278">
        <v>98.45</v>
      </c>
      <c r="K17" s="279">
        <f t="shared" si="0"/>
        <v>62.766666666666673</v>
      </c>
      <c r="L17" s="280">
        <f t="shared" si="1"/>
        <v>62.766666666666673</v>
      </c>
    </row>
    <row r="18" spans="1:12" ht="15.5" x14ac:dyDescent="0.25">
      <c r="A18" s="204">
        <v>8</v>
      </c>
      <c r="B18" s="271" t="s">
        <v>293</v>
      </c>
      <c r="C18" s="276" t="s">
        <v>275</v>
      </c>
      <c r="D18" s="343">
        <v>1</v>
      </c>
      <c r="E18" s="278"/>
      <c r="F18" s="278">
        <v>40.07</v>
      </c>
      <c r="G18" s="278"/>
      <c r="H18" s="278">
        <v>29</v>
      </c>
      <c r="I18" s="278"/>
      <c r="J18" s="278">
        <v>39.47</v>
      </c>
      <c r="K18" s="279">
        <f t="shared" si="0"/>
        <v>36.18</v>
      </c>
      <c r="L18" s="280">
        <f t="shared" si="1"/>
        <v>36.18</v>
      </c>
    </row>
    <row r="19" spans="1:12" ht="15.5" x14ac:dyDescent="0.25">
      <c r="A19" s="204">
        <v>9</v>
      </c>
      <c r="B19" s="281" t="s">
        <v>294</v>
      </c>
      <c r="C19" s="282" t="s">
        <v>275</v>
      </c>
      <c r="D19" s="344">
        <v>1</v>
      </c>
      <c r="E19" s="283"/>
      <c r="F19" s="283">
        <v>43.32</v>
      </c>
      <c r="G19" s="283"/>
      <c r="H19" s="283">
        <v>32</v>
      </c>
      <c r="I19" s="283">
        <v>71.239999999999995</v>
      </c>
      <c r="J19" s="283">
        <v>22.58</v>
      </c>
      <c r="K19" s="284">
        <f t="shared" si="0"/>
        <v>42.284999999999997</v>
      </c>
      <c r="L19" s="285">
        <f t="shared" si="1"/>
        <v>42.284999999999997</v>
      </c>
    </row>
    <row r="20" spans="1:12" ht="13" thickBot="1" x14ac:dyDescent="0.3">
      <c r="A20" s="204"/>
      <c r="B20" s="239"/>
      <c r="C20" s="230"/>
      <c r="D20" s="349"/>
      <c r="E20" s="244"/>
      <c r="F20" s="244"/>
      <c r="G20" s="244"/>
      <c r="H20" s="244"/>
      <c r="I20" s="244"/>
      <c r="J20" s="244"/>
      <c r="K20" s="245"/>
      <c r="L20" s="246"/>
    </row>
    <row r="21" spans="1:12" ht="13.5" thickBot="1" x14ac:dyDescent="0.3">
      <c r="A21" s="569" t="s">
        <v>295</v>
      </c>
      <c r="B21" s="570"/>
      <c r="C21" s="570"/>
      <c r="D21" s="571"/>
      <c r="E21" s="206"/>
      <c r="F21" s="207"/>
      <c r="G21" s="207"/>
      <c r="H21" s="207"/>
      <c r="I21" s="207"/>
      <c r="J21" s="208"/>
      <c r="K21" s="572">
        <f>SUM(L11:L20)</f>
        <v>598.51583333333326</v>
      </c>
      <c r="L21" s="573"/>
    </row>
    <row r="22" spans="1:12" ht="13" thickBot="1" x14ac:dyDescent="0.3">
      <c r="K22" s="247"/>
      <c r="L22" s="247"/>
    </row>
    <row r="23" spans="1:12" ht="13.5" thickBot="1" x14ac:dyDescent="0.35">
      <c r="A23" s="569" t="s">
        <v>296</v>
      </c>
      <c r="B23" s="570"/>
      <c r="C23" s="570"/>
      <c r="D23" s="570"/>
      <c r="E23" s="570"/>
      <c r="F23" s="570"/>
      <c r="G23" s="570"/>
      <c r="H23" s="570"/>
      <c r="I23" s="570"/>
      <c r="J23" s="571"/>
      <c r="K23" s="574">
        <f>K21/12</f>
        <v>49.876319444444441</v>
      </c>
      <c r="L23" s="575"/>
    </row>
    <row r="24" spans="1:12" x14ac:dyDescent="0.25">
      <c r="K24" s="247"/>
      <c r="L24" s="247"/>
    </row>
    <row r="25" spans="1:12" ht="13" thickBot="1" x14ac:dyDescent="0.3">
      <c r="A25" s="67"/>
      <c r="K25" s="247"/>
      <c r="L25" s="248"/>
    </row>
    <row r="26" spans="1:12" ht="15" thickBot="1" x14ac:dyDescent="0.3">
      <c r="A26" s="576" t="s">
        <v>297</v>
      </c>
      <c r="B26" s="577"/>
      <c r="C26" s="577"/>
      <c r="D26" s="577"/>
      <c r="E26" s="577"/>
      <c r="F26" s="577"/>
      <c r="G26" s="577"/>
      <c r="H26" s="577"/>
      <c r="I26" s="577"/>
      <c r="J26" s="577"/>
      <c r="K26" s="578">
        <f>K23</f>
        <v>49.876319444444441</v>
      </c>
      <c r="L26" s="579"/>
    </row>
    <row r="28" spans="1:12" ht="13" thickBot="1" x14ac:dyDescent="0.3"/>
    <row r="29" spans="1:12" x14ac:dyDescent="0.25">
      <c r="A29" s="485"/>
      <c r="B29" s="486"/>
      <c r="C29" s="491" t="s">
        <v>298</v>
      </c>
      <c r="D29" s="494"/>
      <c r="E29" s="495"/>
      <c r="F29" s="495"/>
      <c r="G29" s="495"/>
      <c r="H29" s="495"/>
      <c r="I29" s="495"/>
      <c r="J29" s="495"/>
      <c r="K29" s="495"/>
      <c r="L29" s="496"/>
    </row>
    <row r="30" spans="1:12" x14ac:dyDescent="0.25">
      <c r="A30" s="487"/>
      <c r="B30" s="488"/>
      <c r="C30" s="492"/>
      <c r="D30" s="497"/>
      <c r="E30" s="498"/>
      <c r="F30" s="498"/>
      <c r="G30" s="498"/>
      <c r="H30" s="498"/>
      <c r="I30" s="498"/>
      <c r="J30" s="498"/>
      <c r="K30" s="498"/>
      <c r="L30" s="499"/>
    </row>
    <row r="31" spans="1:12" x14ac:dyDescent="0.25">
      <c r="A31" s="487"/>
      <c r="B31" s="488"/>
      <c r="C31" s="492"/>
      <c r="D31" s="497"/>
      <c r="E31" s="498"/>
      <c r="F31" s="498"/>
      <c r="G31" s="498"/>
      <c r="H31" s="498"/>
      <c r="I31" s="498"/>
      <c r="J31" s="498"/>
      <c r="K31" s="498"/>
      <c r="L31" s="499"/>
    </row>
    <row r="32" spans="1:12" ht="13" thickBot="1" x14ac:dyDescent="0.3">
      <c r="A32" s="489"/>
      <c r="B32" s="490"/>
      <c r="C32" s="493"/>
      <c r="D32" s="500"/>
      <c r="E32" s="501"/>
      <c r="F32" s="501"/>
      <c r="G32" s="501"/>
      <c r="H32" s="501"/>
      <c r="I32" s="501"/>
      <c r="J32" s="501"/>
      <c r="K32" s="501"/>
      <c r="L32" s="502"/>
    </row>
    <row r="34" spans="1:12" ht="13" thickBot="1" x14ac:dyDescent="0.3"/>
    <row r="35" spans="1:12" x14ac:dyDescent="0.25">
      <c r="A35" s="503" t="s">
        <v>299</v>
      </c>
      <c r="B35" s="504"/>
      <c r="C35" s="504"/>
      <c r="D35" s="504"/>
      <c r="E35" s="504"/>
      <c r="F35" s="504"/>
      <c r="G35" s="504"/>
      <c r="H35" s="504"/>
      <c r="I35" s="504"/>
      <c r="J35" s="504"/>
      <c r="K35" s="504"/>
      <c r="L35" s="505"/>
    </row>
    <row r="36" spans="1:12" x14ac:dyDescent="0.25">
      <c r="A36" s="506"/>
      <c r="B36" s="507"/>
      <c r="C36" s="507"/>
      <c r="D36" s="507"/>
      <c r="E36" s="507"/>
      <c r="F36" s="507"/>
      <c r="G36" s="507"/>
      <c r="H36" s="507"/>
      <c r="I36" s="507"/>
      <c r="J36" s="507"/>
      <c r="K36" s="507"/>
      <c r="L36" s="508"/>
    </row>
    <row r="37" spans="1:12" x14ac:dyDescent="0.25">
      <c r="A37" s="506"/>
      <c r="B37" s="507"/>
      <c r="C37" s="507"/>
      <c r="D37" s="507"/>
      <c r="E37" s="507"/>
      <c r="F37" s="507"/>
      <c r="G37" s="507"/>
      <c r="H37" s="507"/>
      <c r="I37" s="507"/>
      <c r="J37" s="507"/>
      <c r="K37" s="507"/>
      <c r="L37" s="508"/>
    </row>
    <row r="38" spans="1:12" x14ac:dyDescent="0.25">
      <c r="A38" s="506"/>
      <c r="B38" s="507"/>
      <c r="C38" s="507"/>
      <c r="D38" s="507"/>
      <c r="E38" s="507"/>
      <c r="F38" s="507"/>
      <c r="G38" s="507"/>
      <c r="H38" s="507"/>
      <c r="I38" s="507"/>
      <c r="J38" s="507"/>
      <c r="K38" s="507"/>
      <c r="L38" s="508"/>
    </row>
    <row r="39" spans="1:12" ht="13" thickBot="1" x14ac:dyDescent="0.3">
      <c r="A39" s="509"/>
      <c r="B39" s="510"/>
      <c r="C39" s="510"/>
      <c r="D39" s="510"/>
      <c r="E39" s="510"/>
      <c r="F39" s="510"/>
      <c r="G39" s="510"/>
      <c r="H39" s="510"/>
      <c r="I39" s="510"/>
      <c r="J39" s="510"/>
      <c r="K39" s="510"/>
      <c r="L39" s="511"/>
    </row>
    <row r="40" spans="1:12" ht="13" thickBot="1" x14ac:dyDescent="0.3"/>
    <row r="41" spans="1:12" x14ac:dyDescent="0.25">
      <c r="A41" s="512" t="s">
        <v>300</v>
      </c>
      <c r="B41" s="513"/>
      <c r="C41" s="513"/>
      <c r="D41" s="513"/>
      <c r="E41" s="513"/>
      <c r="F41" s="513"/>
      <c r="G41" s="513"/>
      <c r="H41" s="514"/>
    </row>
    <row r="42" spans="1:12" x14ac:dyDescent="0.25">
      <c r="A42" s="515"/>
      <c r="B42" s="516"/>
      <c r="C42" s="516"/>
      <c r="D42" s="516"/>
      <c r="E42" s="516"/>
      <c r="F42" s="516"/>
      <c r="G42" s="516"/>
      <c r="H42" s="517"/>
    </row>
    <row r="43" spans="1:12" x14ac:dyDescent="0.25">
      <c r="A43" s="515"/>
      <c r="B43" s="516"/>
      <c r="C43" s="516"/>
      <c r="D43" s="516"/>
      <c r="E43" s="516"/>
      <c r="F43" s="516"/>
      <c r="G43" s="516"/>
      <c r="H43" s="517"/>
    </row>
    <row r="44" spans="1:12" ht="13" thickBot="1" x14ac:dyDescent="0.3">
      <c r="A44" s="518"/>
      <c r="B44" s="519"/>
      <c r="C44" s="519"/>
      <c r="D44" s="519"/>
      <c r="E44" s="519"/>
      <c r="F44" s="519"/>
      <c r="G44" s="519"/>
      <c r="H44" s="520"/>
    </row>
  </sheetData>
  <mergeCells count="38">
    <mergeCell ref="A21:D21"/>
    <mergeCell ref="K21:L21"/>
    <mergeCell ref="A23:J23"/>
    <mergeCell ref="K23:L23"/>
    <mergeCell ref="A26:J26"/>
    <mergeCell ref="K26:L26"/>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9:B32"/>
    <mergeCell ref="C29:C32"/>
    <mergeCell ref="D29:L32"/>
    <mergeCell ref="A35:L39"/>
    <mergeCell ref="A41:H44"/>
  </mergeCells>
  <hyperlinks>
    <hyperlink ref="F2" r:id="rId1" xr:uid="{ECC27984-32C0-41D6-A01C-486F1801ECAC}"/>
    <hyperlink ref="F4" r:id="rId2" xr:uid="{4546164D-C062-4DD2-9607-46F0BCCE59A5}"/>
    <hyperlink ref="F6" r:id="rId3" xr:uid="{19530483-3872-4C70-BBCB-4B676195C823}"/>
    <hyperlink ref="F7" r:id="rId4" xr:uid="{06CDDFAF-4C25-473C-B432-E914D98BFFB7}"/>
    <hyperlink ref="F5" r:id="rId5" xr:uid="{80A139CB-362A-4C03-8C9B-65C8EFCF952B}"/>
  </hyperlinks>
  <pageMargins left="0.511811024" right="0.511811024" top="0.78740157499999996" bottom="0.78740157499999996" header="0.31496062000000002" footer="0.31496062000000002"/>
  <pageSetup paperSize="9" orientation="landscape" verticalDpi="0" r:id="rId6"/>
  <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AB66"/>
  <sheetViews>
    <sheetView zoomScale="110" zoomScaleNormal="110" workbookViewId="0">
      <selection activeCell="E76" sqref="E76"/>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61" t="s">
        <v>218</v>
      </c>
      <c r="C2" s="362"/>
      <c r="D2" s="362"/>
      <c r="E2" s="363"/>
    </row>
    <row r="3" spans="2:7" ht="13" x14ac:dyDescent="0.25">
      <c r="B3" s="67"/>
      <c r="E3" s="68"/>
      <c r="F3" s="52"/>
      <c r="G3" s="52"/>
    </row>
    <row r="4" spans="2:7" x14ac:dyDescent="0.25">
      <c r="B4" s="90" t="s">
        <v>219</v>
      </c>
      <c r="C4" s="61"/>
      <c r="D4" s="61"/>
      <c r="E4" s="127">
        <v>4.5</v>
      </c>
    </row>
    <row r="5" spans="2:7" x14ac:dyDescent="0.25">
      <c r="B5" s="90" t="s">
        <v>220</v>
      </c>
      <c r="C5" s="61"/>
      <c r="D5" s="61"/>
      <c r="E5" s="126">
        <v>2</v>
      </c>
    </row>
    <row r="6" spans="2:7" x14ac:dyDescent="0.25">
      <c r="B6" s="90" t="s">
        <v>221</v>
      </c>
      <c r="C6" s="61"/>
      <c r="D6" s="61"/>
      <c r="E6" s="126">
        <v>22</v>
      </c>
    </row>
    <row r="7" spans="2:7" x14ac:dyDescent="0.25">
      <c r="B7" s="90" t="s">
        <v>222</v>
      </c>
      <c r="C7" s="61"/>
      <c r="D7" s="61"/>
      <c r="E7" s="191">
        <v>0.06</v>
      </c>
    </row>
    <row r="8" spans="2:7" x14ac:dyDescent="0.25">
      <c r="B8" s="67"/>
      <c r="E8" s="68"/>
    </row>
    <row r="9" spans="2:7" x14ac:dyDescent="0.25">
      <c r="B9" s="91" t="s">
        <v>223</v>
      </c>
      <c r="C9" s="61"/>
      <c r="D9" s="61"/>
      <c r="E9" s="93">
        <f>(E4*E5*E6)</f>
        <v>198</v>
      </c>
    </row>
    <row r="10" spans="2:7" x14ac:dyDescent="0.25">
      <c r="B10" s="91" t="s">
        <v>224</v>
      </c>
      <c r="C10" s="61"/>
      <c r="D10" s="61"/>
      <c r="E10" s="93">
        <f>'Item 1 - Servente'!I39*E7</f>
        <v>81.48</v>
      </c>
    </row>
    <row r="11" spans="2:7" ht="13" thickBot="1" x14ac:dyDescent="0.3">
      <c r="B11" s="67"/>
      <c r="E11" s="68"/>
    </row>
    <row r="12" spans="2:7" ht="13.5" thickBot="1" x14ac:dyDescent="0.35">
      <c r="B12" s="75" t="s">
        <v>225</v>
      </c>
      <c r="C12" s="76"/>
      <c r="D12" s="76"/>
      <c r="E12" s="89">
        <f>E9-E10</f>
        <v>116.52</v>
      </c>
    </row>
    <row r="13" spans="2:7" x14ac:dyDescent="0.25">
      <c r="E13" s="7"/>
    </row>
    <row r="14" spans="2:7" ht="13" thickBot="1" x14ac:dyDescent="0.3">
      <c r="E14" s="7"/>
    </row>
    <row r="15" spans="2:7" ht="13.5" thickBot="1" x14ac:dyDescent="0.3">
      <c r="B15" s="361" t="s">
        <v>226</v>
      </c>
      <c r="C15" s="362"/>
      <c r="D15" s="362"/>
      <c r="E15" s="363"/>
    </row>
    <row r="16" spans="2:7" x14ac:dyDescent="0.25">
      <c r="B16" s="67"/>
      <c r="E16" s="68"/>
    </row>
    <row r="17" spans="2:5" x14ac:dyDescent="0.25">
      <c r="B17" s="90" t="s">
        <v>227</v>
      </c>
      <c r="C17" s="61"/>
      <c r="D17" s="61"/>
      <c r="E17" s="127">
        <v>17</v>
      </c>
    </row>
    <row r="18" spans="2:5" x14ac:dyDescent="0.25">
      <c r="B18" s="90" t="s">
        <v>221</v>
      </c>
      <c r="C18" s="61"/>
      <c r="D18" s="61"/>
      <c r="E18" s="126">
        <v>22</v>
      </c>
    </row>
    <row r="19" spans="2:5" x14ac:dyDescent="0.25">
      <c r="B19" s="90" t="s">
        <v>228</v>
      </c>
      <c r="C19" s="61"/>
      <c r="D19" s="61"/>
      <c r="E19" s="229">
        <v>0.1</v>
      </c>
    </row>
    <row r="20" spans="2:5" x14ac:dyDescent="0.25">
      <c r="B20" s="67"/>
      <c r="E20" s="68"/>
    </row>
    <row r="21" spans="2:5" x14ac:dyDescent="0.25">
      <c r="B21" s="91" t="s">
        <v>229</v>
      </c>
      <c r="C21" s="61"/>
      <c r="D21" s="61"/>
      <c r="E21" s="92">
        <f>E17*E18</f>
        <v>374</v>
      </c>
    </row>
    <row r="22" spans="2:5" x14ac:dyDescent="0.25">
      <c r="B22" s="91" t="s">
        <v>230</v>
      </c>
      <c r="C22" s="61"/>
      <c r="D22" s="61"/>
      <c r="E22" s="179">
        <v>110</v>
      </c>
    </row>
    <row r="23" spans="2:5" x14ac:dyDescent="0.25">
      <c r="B23" s="91" t="s">
        <v>224</v>
      </c>
      <c r="C23" s="61"/>
      <c r="D23" s="61"/>
      <c r="E23" s="92">
        <f>E21*E19</f>
        <v>37.4</v>
      </c>
    </row>
    <row r="24" spans="2:5" ht="13" thickBot="1" x14ac:dyDescent="0.3">
      <c r="B24" s="67"/>
      <c r="E24" s="68"/>
    </row>
    <row r="25" spans="2:5" ht="13.5" thickBot="1" x14ac:dyDescent="0.35">
      <c r="B25" s="75" t="s">
        <v>231</v>
      </c>
      <c r="C25" s="76"/>
      <c r="D25" s="76"/>
      <c r="E25" s="89">
        <f>E21-E23+E22</f>
        <v>446.6</v>
      </c>
    </row>
    <row r="26" spans="2:5" x14ac:dyDescent="0.25">
      <c r="E26" s="7"/>
    </row>
    <row r="27" spans="2:5" ht="13" thickBot="1" x14ac:dyDescent="0.3">
      <c r="E27" s="7"/>
    </row>
    <row r="28" spans="2:5" ht="13.5" thickBot="1" x14ac:dyDescent="0.3">
      <c r="B28" s="361" t="s">
        <v>232</v>
      </c>
      <c r="C28" s="362"/>
      <c r="D28" s="362"/>
      <c r="E28" s="363"/>
    </row>
    <row r="29" spans="2:5" x14ac:dyDescent="0.25">
      <c r="B29" s="67"/>
      <c r="E29" s="68"/>
    </row>
    <row r="30" spans="2:5" x14ac:dyDescent="0.25">
      <c r="B30" s="90" t="s">
        <v>233</v>
      </c>
      <c r="C30" s="61"/>
      <c r="D30" s="61"/>
      <c r="E30" s="127">
        <v>15</v>
      </c>
    </row>
    <row r="31" spans="2:5" x14ac:dyDescent="0.25">
      <c r="B31" s="90" t="s">
        <v>234</v>
      </c>
      <c r="C31" s="61"/>
      <c r="D31" s="61"/>
      <c r="E31" s="180"/>
    </row>
    <row r="32" spans="2:5" ht="13" thickBot="1" x14ac:dyDescent="0.3">
      <c r="B32" s="67"/>
      <c r="E32" s="68"/>
    </row>
    <row r="33" spans="2:28" ht="13.5" thickBot="1" x14ac:dyDescent="0.35">
      <c r="B33" s="75" t="s">
        <v>235</v>
      </c>
      <c r="C33" s="76"/>
      <c r="D33" s="76"/>
      <c r="E33" s="89">
        <f>E30-(E30*E31)</f>
        <v>15</v>
      </c>
    </row>
    <row r="34" spans="2:28" x14ac:dyDescent="0.25">
      <c r="E34" s="7"/>
    </row>
    <row r="35" spans="2:28" ht="13.5" customHeight="1" thickBot="1" x14ac:dyDescent="0.3">
      <c r="E35" s="7"/>
      <c r="S35" s="507"/>
      <c r="T35" s="507"/>
      <c r="U35" s="507"/>
      <c r="V35" s="507"/>
      <c r="W35" s="507"/>
      <c r="X35" s="507"/>
      <c r="Y35" s="507"/>
      <c r="Z35" s="507"/>
      <c r="AA35" s="121"/>
    </row>
    <row r="36" spans="2:28" ht="13.5" thickBot="1" x14ac:dyDescent="0.3">
      <c r="B36" s="361" t="s">
        <v>236</v>
      </c>
      <c r="C36" s="362"/>
      <c r="D36" s="362"/>
      <c r="E36" s="363"/>
      <c r="S36" s="507"/>
      <c r="T36" s="507"/>
      <c r="U36" s="507"/>
      <c r="V36" s="507"/>
      <c r="W36" s="507"/>
      <c r="X36" s="507"/>
      <c r="Y36" s="507"/>
      <c r="Z36" s="507"/>
      <c r="AA36" s="121"/>
    </row>
    <row r="37" spans="2:28" x14ac:dyDescent="0.25">
      <c r="B37" s="95"/>
      <c r="C37" s="96"/>
      <c r="D37" s="96"/>
      <c r="E37" s="97"/>
      <c r="S37" s="507"/>
      <c r="T37" s="507"/>
      <c r="U37" s="507"/>
      <c r="V37" s="507"/>
      <c r="W37" s="507"/>
      <c r="X37" s="507"/>
      <c r="Y37" s="507"/>
      <c r="Z37" s="507"/>
      <c r="AA37" s="121"/>
    </row>
    <row r="38" spans="2:28" x14ac:dyDescent="0.25">
      <c r="B38" s="90" t="s">
        <v>237</v>
      </c>
      <c r="C38" s="61"/>
      <c r="D38" s="61"/>
      <c r="E38" s="127">
        <v>15</v>
      </c>
      <c r="S38" s="507"/>
      <c r="T38" s="507"/>
      <c r="U38" s="507"/>
      <c r="V38" s="507"/>
      <c r="W38" s="507"/>
      <c r="X38" s="507"/>
      <c r="Y38" s="507"/>
      <c r="Z38" s="507"/>
      <c r="AA38" s="121"/>
    </row>
    <row r="39" spans="2:28" x14ac:dyDescent="0.25">
      <c r="B39" s="90" t="s">
        <v>234</v>
      </c>
      <c r="C39" s="61"/>
      <c r="D39" s="61"/>
      <c r="E39" s="126">
        <v>0</v>
      </c>
      <c r="S39" s="507"/>
      <c r="T39" s="507"/>
      <c r="U39" s="507"/>
      <c r="V39" s="507"/>
      <c r="W39" s="507"/>
      <c r="X39" s="507"/>
      <c r="Y39" s="507"/>
      <c r="Z39" s="507"/>
      <c r="AA39" s="121"/>
    </row>
    <row r="40" spans="2:28" x14ac:dyDescent="0.25">
      <c r="B40" s="90" t="s">
        <v>238</v>
      </c>
      <c r="C40" s="61"/>
      <c r="D40" s="94"/>
      <c r="E40" s="131">
        <v>9.5500000000000004E-5</v>
      </c>
      <c r="S40" s="121"/>
      <c r="T40" s="121"/>
      <c r="U40" s="121"/>
      <c r="V40" s="121"/>
      <c r="W40" s="121"/>
      <c r="X40" s="121"/>
      <c r="Y40" s="121"/>
      <c r="Z40" s="121"/>
      <c r="AA40" s="121"/>
    </row>
    <row r="41" spans="2:28" ht="13" thickBot="1" x14ac:dyDescent="0.3">
      <c r="B41" s="98"/>
      <c r="C41" s="99"/>
      <c r="D41" s="99"/>
      <c r="E41" s="100"/>
      <c r="S41" s="121"/>
      <c r="T41" s="121"/>
      <c r="U41" s="121"/>
      <c r="V41" s="121"/>
      <c r="W41" s="121"/>
      <c r="X41" s="121"/>
      <c r="Y41" s="121"/>
      <c r="Z41" s="121"/>
      <c r="AA41" s="121"/>
    </row>
    <row r="42" spans="2:28" ht="13.5" thickBot="1" x14ac:dyDescent="0.35">
      <c r="B42" s="75" t="s">
        <v>239</v>
      </c>
      <c r="C42" s="76"/>
      <c r="D42" s="76"/>
      <c r="E42" s="89">
        <f>E38-E39</f>
        <v>15</v>
      </c>
    </row>
    <row r="43" spans="2:28" x14ac:dyDescent="0.25">
      <c r="E43" s="7"/>
    </row>
    <row r="44" spans="2:28" ht="14.5" thickBot="1" x14ac:dyDescent="0.35">
      <c r="E44" s="7"/>
      <c r="G44" s="119"/>
      <c r="H44" s="120"/>
      <c r="I44" s="120"/>
      <c r="J44" s="120"/>
      <c r="K44" s="54"/>
      <c r="M44" s="120"/>
      <c r="N44" s="120"/>
      <c r="O44" s="120"/>
      <c r="P44" s="120"/>
      <c r="Q44" s="120"/>
      <c r="AB44" t="s">
        <v>240</v>
      </c>
    </row>
    <row r="45" spans="2:28" ht="13.5" thickBot="1" x14ac:dyDescent="0.3">
      <c r="B45" s="361" t="s">
        <v>241</v>
      </c>
      <c r="C45" s="362"/>
      <c r="D45" s="362"/>
      <c r="E45" s="363"/>
      <c r="AB45" t="s">
        <v>242</v>
      </c>
    </row>
    <row r="46" spans="2:28" x14ac:dyDescent="0.25">
      <c r="B46" s="95"/>
      <c r="C46" s="96"/>
      <c r="D46" s="96"/>
      <c r="E46" s="97"/>
      <c r="AB46" t="s">
        <v>243</v>
      </c>
    </row>
    <row r="47" spans="2:28" x14ac:dyDescent="0.25">
      <c r="B47" s="90" t="s">
        <v>244</v>
      </c>
      <c r="C47" s="61"/>
      <c r="D47" s="61"/>
      <c r="E47" s="127"/>
    </row>
    <row r="48" spans="2:28" x14ac:dyDescent="0.25">
      <c r="B48" s="90" t="s">
        <v>245</v>
      </c>
      <c r="C48" s="61"/>
      <c r="D48" s="61"/>
      <c r="E48" s="127"/>
    </row>
    <row r="49" spans="2:20" x14ac:dyDescent="0.25">
      <c r="B49" s="90" t="s">
        <v>246</v>
      </c>
      <c r="C49" s="61"/>
      <c r="D49" s="94"/>
      <c r="E49" s="132"/>
    </row>
    <row r="50" spans="2:20" ht="13" thickBot="1" x14ac:dyDescent="0.3">
      <c r="B50" s="98" t="s">
        <v>247</v>
      </c>
      <c r="C50" s="99"/>
      <c r="D50" s="99"/>
      <c r="E50" s="124">
        <v>1</v>
      </c>
    </row>
    <row r="51" spans="2:20" ht="13.5" thickBot="1" x14ac:dyDescent="0.35">
      <c r="B51" s="75" t="s">
        <v>248</v>
      </c>
      <c r="C51" s="76"/>
      <c r="D51" s="76"/>
      <c r="E51" s="122">
        <f>((E47*E49)+(E48*E49))/E50</f>
        <v>0</v>
      </c>
    </row>
    <row r="52" spans="2:20" ht="13.5" thickBot="1" x14ac:dyDescent="0.3">
      <c r="B52" s="82" t="s">
        <v>249</v>
      </c>
      <c r="C52" s="76"/>
      <c r="D52" s="76"/>
      <c r="E52" s="123">
        <f>E51/12</f>
        <v>0</v>
      </c>
    </row>
    <row r="53" spans="2:20" ht="13" thickBot="1" x14ac:dyDescent="0.3"/>
    <row r="54" spans="2:20" ht="13.5" thickBot="1" x14ac:dyDescent="0.3">
      <c r="B54" s="361" t="s">
        <v>250</v>
      </c>
      <c r="C54" s="362"/>
      <c r="D54" s="362"/>
      <c r="E54" s="363"/>
    </row>
    <row r="55" spans="2:20" ht="13" x14ac:dyDescent="0.25">
      <c r="B55" s="101"/>
      <c r="C55" s="102"/>
      <c r="D55" s="102"/>
      <c r="E55" s="103"/>
    </row>
    <row r="56" spans="2:20" x14ac:dyDescent="0.25">
      <c r="B56" s="105" t="s">
        <v>251</v>
      </c>
      <c r="C56" s="61"/>
      <c r="D56" s="61"/>
      <c r="E56" s="127"/>
    </row>
    <row r="57" spans="2:20" ht="12.75" customHeight="1" x14ac:dyDescent="0.25">
      <c r="B57" s="105" t="s">
        <v>238</v>
      </c>
      <c r="C57" s="61"/>
      <c r="D57" s="61"/>
      <c r="E57" s="126">
        <v>1.9900000000000001E-2</v>
      </c>
      <c r="G57" s="507"/>
      <c r="H57" s="507"/>
      <c r="I57" s="507"/>
      <c r="J57" s="507"/>
      <c r="K57" s="507"/>
      <c r="L57" s="507"/>
      <c r="M57" s="507"/>
      <c r="N57" s="507"/>
      <c r="O57" s="507"/>
      <c r="P57" s="507"/>
      <c r="Q57" s="507"/>
      <c r="R57" s="507"/>
      <c r="S57" s="507"/>
      <c r="T57" s="507"/>
    </row>
    <row r="58" spans="2:20" ht="13.5" customHeight="1" thickBot="1" x14ac:dyDescent="0.3">
      <c r="B58" s="98" t="s">
        <v>252</v>
      </c>
      <c r="C58" s="99"/>
      <c r="D58" s="99"/>
      <c r="E58" s="133">
        <v>2</v>
      </c>
      <c r="G58" s="507"/>
      <c r="H58" s="507"/>
      <c r="I58" s="507"/>
      <c r="J58" s="507"/>
      <c r="K58" s="507"/>
      <c r="L58" s="507"/>
      <c r="M58" s="507"/>
      <c r="N58" s="507"/>
      <c r="O58" s="507"/>
      <c r="P58" s="507"/>
      <c r="Q58" s="507"/>
      <c r="R58" s="507"/>
      <c r="S58" s="507"/>
      <c r="T58" s="507"/>
    </row>
    <row r="59" spans="2:20" ht="13.5" thickBot="1" x14ac:dyDescent="0.3">
      <c r="B59" s="125" t="s">
        <v>248</v>
      </c>
      <c r="C59" s="76"/>
      <c r="D59" s="76"/>
      <c r="E59" s="122">
        <f>E56*E57*E58</f>
        <v>0</v>
      </c>
      <c r="G59" s="507"/>
      <c r="H59" s="507"/>
      <c r="I59" s="507"/>
      <c r="J59" s="507"/>
      <c r="K59" s="507"/>
      <c r="L59" s="507"/>
      <c r="M59" s="507"/>
      <c r="N59" s="507"/>
      <c r="O59" s="507"/>
      <c r="P59" s="507"/>
      <c r="Q59" s="507"/>
      <c r="R59" s="507"/>
      <c r="S59" s="507"/>
      <c r="T59" s="507"/>
    </row>
    <row r="60" spans="2:20" ht="13.5" thickBot="1" x14ac:dyDescent="0.3">
      <c r="B60" s="82" t="s">
        <v>249</v>
      </c>
      <c r="C60" s="76"/>
      <c r="D60" s="76"/>
      <c r="E60" s="123">
        <f>E59/12</f>
        <v>0</v>
      </c>
    </row>
    <row r="63" spans="2:20" x14ac:dyDescent="0.25">
      <c r="B63" s="580" t="s">
        <v>253</v>
      </c>
      <c r="C63" s="581"/>
      <c r="D63" s="581"/>
      <c r="E63" s="581"/>
      <c r="F63" s="581"/>
      <c r="G63" s="581"/>
      <c r="H63" s="581"/>
      <c r="I63" s="581"/>
      <c r="J63" s="581"/>
      <c r="K63" s="581"/>
      <c r="L63" s="581"/>
      <c r="M63" s="581"/>
      <c r="N63" s="581"/>
    </row>
    <row r="64" spans="2:20" x14ac:dyDescent="0.25">
      <c r="B64" s="581"/>
      <c r="C64" s="581"/>
      <c r="D64" s="581"/>
      <c r="E64" s="581"/>
      <c r="F64" s="581"/>
      <c r="G64" s="581"/>
      <c r="H64" s="581"/>
      <c r="I64" s="581"/>
      <c r="J64" s="581"/>
      <c r="K64" s="581"/>
      <c r="L64" s="581"/>
      <c r="M64" s="581"/>
      <c r="N64" s="581"/>
    </row>
    <row r="65" spans="2:14" x14ac:dyDescent="0.25">
      <c r="B65" s="581"/>
      <c r="C65" s="581"/>
      <c r="D65" s="581"/>
      <c r="E65" s="581"/>
      <c r="F65" s="581"/>
      <c r="G65" s="581"/>
      <c r="H65" s="581"/>
      <c r="I65" s="581"/>
      <c r="J65" s="581"/>
      <c r="K65" s="581"/>
      <c r="L65" s="581"/>
      <c r="M65" s="581"/>
      <c r="N65" s="581"/>
    </row>
    <row r="66" spans="2:14" x14ac:dyDescent="0.25">
      <c r="B66" s="581"/>
      <c r="C66" s="581"/>
      <c r="D66" s="581"/>
      <c r="E66" s="581"/>
      <c r="F66" s="581"/>
      <c r="G66" s="581"/>
      <c r="H66" s="581"/>
      <c r="I66" s="581"/>
      <c r="J66" s="581"/>
      <c r="K66" s="581"/>
      <c r="L66" s="581"/>
      <c r="M66" s="581"/>
      <c r="N66" s="581"/>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9"/>
  <sheetViews>
    <sheetView topLeftCell="A44" workbookViewId="0">
      <selection activeCell="K78" sqref="K78:L78"/>
    </sheetView>
  </sheetViews>
  <sheetFormatPr defaultRowHeight="12.5" x14ac:dyDescent="0.25"/>
  <cols>
    <col min="1" max="1" width="3.7265625" style="209"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52" t="s">
        <v>301</v>
      </c>
      <c r="B1" s="553"/>
      <c r="C1" s="553"/>
      <c r="D1" s="553"/>
      <c r="E1" s="553"/>
      <c r="F1" s="553"/>
      <c r="G1" s="553"/>
      <c r="H1" s="553"/>
      <c r="I1" s="553"/>
      <c r="J1" s="553"/>
      <c r="K1" s="553"/>
      <c r="L1" s="554"/>
    </row>
    <row r="2" spans="1:12" ht="13" x14ac:dyDescent="0.25">
      <c r="A2" s="300" t="s">
        <v>52</v>
      </c>
      <c r="B2" s="614" t="s">
        <v>302</v>
      </c>
      <c r="C2" s="555"/>
      <c r="D2" s="555"/>
      <c r="E2" s="261" t="s">
        <v>256</v>
      </c>
      <c r="F2" s="615" t="s">
        <v>303</v>
      </c>
      <c r="G2" s="616"/>
      <c r="H2" s="616"/>
      <c r="I2" s="616"/>
      <c r="J2" s="261" t="s">
        <v>258</v>
      </c>
      <c r="K2" s="555" t="s">
        <v>304</v>
      </c>
      <c r="L2" s="556"/>
    </row>
    <row r="3" spans="1:12" ht="13" x14ac:dyDescent="0.25">
      <c r="A3" s="301" t="s">
        <v>53</v>
      </c>
      <c r="B3" s="617" t="s">
        <v>260</v>
      </c>
      <c r="C3" s="561"/>
      <c r="D3" s="561"/>
      <c r="E3" s="263" t="s">
        <v>256</v>
      </c>
      <c r="F3" s="563" t="s">
        <v>305</v>
      </c>
      <c r="G3" s="568"/>
      <c r="H3" s="568"/>
      <c r="I3" s="568"/>
      <c r="J3" s="263" t="s">
        <v>258</v>
      </c>
      <c r="K3" s="561" t="s">
        <v>262</v>
      </c>
      <c r="L3" s="562"/>
    </row>
    <row r="4" spans="1:12" ht="13" x14ac:dyDescent="0.25">
      <c r="A4" s="302" t="s">
        <v>54</v>
      </c>
      <c r="B4" s="618" t="s">
        <v>306</v>
      </c>
      <c r="C4" s="559"/>
      <c r="D4" s="559"/>
      <c r="E4" s="265" t="s">
        <v>256</v>
      </c>
      <c r="F4" s="565" t="s">
        <v>307</v>
      </c>
      <c r="G4" s="619"/>
      <c r="H4" s="619"/>
      <c r="I4" s="619"/>
      <c r="J4" s="265" t="s">
        <v>258</v>
      </c>
      <c r="K4" s="559" t="s">
        <v>308</v>
      </c>
      <c r="L4" s="560"/>
    </row>
    <row r="5" spans="1:12" ht="13" x14ac:dyDescent="0.25">
      <c r="A5" s="211" t="s">
        <v>65</v>
      </c>
      <c r="B5" s="620"/>
      <c r="C5" s="621"/>
      <c r="D5" s="621"/>
      <c r="E5" s="192" t="s">
        <v>256</v>
      </c>
      <c r="F5" s="563"/>
      <c r="G5" s="622"/>
      <c r="H5" s="622"/>
      <c r="I5" s="622"/>
      <c r="J5" s="192" t="s">
        <v>258</v>
      </c>
      <c r="K5" s="621"/>
      <c r="L5" s="623"/>
    </row>
    <row r="6" spans="1:12" ht="13" x14ac:dyDescent="0.25">
      <c r="A6" s="212" t="s">
        <v>99</v>
      </c>
      <c r="B6" s="624"/>
      <c r="C6" s="625"/>
      <c r="D6" s="625"/>
      <c r="E6" s="193" t="s">
        <v>256</v>
      </c>
      <c r="F6" s="565"/>
      <c r="G6" s="625"/>
      <c r="H6" s="625"/>
      <c r="I6" s="625"/>
      <c r="J6" s="193" t="s">
        <v>258</v>
      </c>
      <c r="K6" s="625"/>
      <c r="L6" s="626"/>
    </row>
    <row r="7" spans="1:12" ht="13.5" thickBot="1" x14ac:dyDescent="0.3">
      <c r="A7" s="213" t="s">
        <v>101</v>
      </c>
      <c r="B7" s="627"/>
      <c r="C7" s="628"/>
      <c r="D7" s="628"/>
      <c r="E7" s="194" t="s">
        <v>256</v>
      </c>
      <c r="F7" s="629"/>
      <c r="G7" s="630"/>
      <c r="H7" s="630"/>
      <c r="I7" s="631"/>
      <c r="J7" s="195" t="s">
        <v>258</v>
      </c>
      <c r="K7" s="628"/>
      <c r="L7" s="632"/>
    </row>
    <row r="8" spans="1:12" ht="13" x14ac:dyDescent="0.25">
      <c r="A8" s="525" t="s">
        <v>273</v>
      </c>
      <c r="B8" s="528" t="s">
        <v>309</v>
      </c>
      <c r="C8" s="531" t="s">
        <v>275</v>
      </c>
      <c r="D8" s="534" t="s">
        <v>276</v>
      </c>
      <c r="E8" s="537" t="s">
        <v>277</v>
      </c>
      <c r="F8" s="538"/>
      <c r="G8" s="538"/>
      <c r="H8" s="538"/>
      <c r="I8" s="538"/>
      <c r="J8" s="539"/>
      <c r="K8" s="540" t="s">
        <v>278</v>
      </c>
      <c r="L8" s="541"/>
    </row>
    <row r="9" spans="1:12" ht="13.5" x14ac:dyDescent="0.25">
      <c r="A9" s="526"/>
      <c r="B9" s="612"/>
      <c r="C9" s="532"/>
      <c r="D9" s="535"/>
      <c r="E9" s="196" t="s">
        <v>52</v>
      </c>
      <c r="F9" s="197" t="s">
        <v>53</v>
      </c>
      <c r="G9" s="197" t="s">
        <v>54</v>
      </c>
      <c r="H9" s="197" t="s">
        <v>65</v>
      </c>
      <c r="I9" s="197" t="s">
        <v>99</v>
      </c>
      <c r="J9" s="198" t="s">
        <v>101</v>
      </c>
      <c r="K9" s="542" t="s">
        <v>279</v>
      </c>
      <c r="L9" s="544" t="s">
        <v>280</v>
      </c>
    </row>
    <row r="10" spans="1:12" ht="13" thickBot="1" x14ac:dyDescent="0.3">
      <c r="A10" s="635"/>
      <c r="B10" s="636"/>
      <c r="C10" s="637"/>
      <c r="D10" s="638"/>
      <c r="E10" s="223" t="s">
        <v>281</v>
      </c>
      <c r="F10" s="224" t="s">
        <v>281</v>
      </c>
      <c r="G10" s="224" t="s">
        <v>281</v>
      </c>
      <c r="H10" s="224" t="s">
        <v>281</v>
      </c>
      <c r="I10" s="224" t="s">
        <v>281</v>
      </c>
      <c r="J10" s="225" t="s">
        <v>281</v>
      </c>
      <c r="K10" s="633"/>
      <c r="L10" s="634"/>
    </row>
    <row r="11" spans="1:12" s="203" customFormat="1" x14ac:dyDescent="0.25">
      <c r="A11" s="303">
        <v>1</v>
      </c>
      <c r="B11" s="304" t="s">
        <v>310</v>
      </c>
      <c r="C11" s="304" t="s">
        <v>311</v>
      </c>
      <c r="D11" s="345">
        <v>8</v>
      </c>
      <c r="E11" s="278">
        <v>3.29</v>
      </c>
      <c r="F11" s="278">
        <v>5.1100000000000003</v>
      </c>
      <c r="G11" s="278">
        <v>4.8899999999999997</v>
      </c>
      <c r="H11" s="249"/>
      <c r="I11" s="249"/>
      <c r="J11" s="249"/>
      <c r="K11" s="242">
        <f>AVERAGE(E11:J11)</f>
        <v>4.43</v>
      </c>
      <c r="L11" s="243">
        <f>K11*D11</f>
        <v>35.44</v>
      </c>
    </row>
    <row r="12" spans="1:12" s="203" customFormat="1" x14ac:dyDescent="0.25">
      <c r="A12" s="303">
        <v>2</v>
      </c>
      <c r="B12" s="304" t="s">
        <v>312</v>
      </c>
      <c r="C12" s="304" t="s">
        <v>313</v>
      </c>
      <c r="D12" s="345">
        <v>2</v>
      </c>
      <c r="E12" s="278">
        <v>69</v>
      </c>
      <c r="F12" s="278">
        <v>49.9</v>
      </c>
      <c r="G12" s="278">
        <v>55</v>
      </c>
      <c r="H12" s="244"/>
      <c r="I12" s="244"/>
      <c r="J12" s="244"/>
      <c r="K12" s="245">
        <f>AVERAGE(E12:J12)</f>
        <v>57.966666666666669</v>
      </c>
      <c r="L12" s="246">
        <f>K12*D12</f>
        <v>115.93333333333334</v>
      </c>
    </row>
    <row r="13" spans="1:12" s="203" customFormat="1" ht="24" x14ac:dyDescent="0.25">
      <c r="A13" s="303">
        <v>3</v>
      </c>
      <c r="B13" s="304" t="s">
        <v>314</v>
      </c>
      <c r="C13" s="304" t="s">
        <v>315</v>
      </c>
      <c r="D13" s="345">
        <v>2</v>
      </c>
      <c r="E13" s="278">
        <v>145</v>
      </c>
      <c r="F13" s="278">
        <v>119.9</v>
      </c>
      <c r="G13" s="278">
        <v>111.86</v>
      </c>
      <c r="H13" s="244"/>
      <c r="I13" s="244"/>
      <c r="J13" s="244"/>
      <c r="K13" s="245">
        <f>AVERAGE(E13:J13)</f>
        <v>125.58666666666666</v>
      </c>
      <c r="L13" s="246">
        <f>K13*D13</f>
        <v>251.17333333333332</v>
      </c>
    </row>
    <row r="14" spans="1:12" s="203" customFormat="1" ht="36" x14ac:dyDescent="0.25">
      <c r="A14" s="303">
        <v>4</v>
      </c>
      <c r="B14" s="304" t="s">
        <v>316</v>
      </c>
      <c r="C14" s="304" t="s">
        <v>311</v>
      </c>
      <c r="D14" s="345">
        <v>1</v>
      </c>
      <c r="E14" s="278">
        <v>42</v>
      </c>
      <c r="F14" s="278">
        <v>46.9</v>
      </c>
      <c r="G14" s="278">
        <v>41.99</v>
      </c>
      <c r="H14" s="244"/>
      <c r="I14" s="244"/>
      <c r="J14" s="244"/>
      <c r="K14" s="245">
        <f t="shared" ref="K14:K33" si="0">AVERAGE(E14:J14)</f>
        <v>43.63</v>
      </c>
      <c r="L14" s="246">
        <f>K14*D14</f>
        <v>43.63</v>
      </c>
    </row>
    <row r="15" spans="1:12" s="203" customFormat="1" ht="24" x14ac:dyDescent="0.25">
      <c r="A15" s="303">
        <v>5</v>
      </c>
      <c r="B15" s="304" t="s">
        <v>317</v>
      </c>
      <c r="C15" s="304" t="s">
        <v>315</v>
      </c>
      <c r="D15" s="345">
        <v>3</v>
      </c>
      <c r="E15" s="278">
        <v>19</v>
      </c>
      <c r="F15" s="278">
        <v>57.51</v>
      </c>
      <c r="G15" s="278">
        <v>60</v>
      </c>
      <c r="H15" s="244"/>
      <c r="I15" s="244"/>
      <c r="J15" s="244"/>
      <c r="K15" s="245">
        <f t="shared" si="0"/>
        <v>45.50333333333333</v>
      </c>
      <c r="L15" s="246">
        <f t="shared" ref="L15:L33" si="1">K15*D15</f>
        <v>136.51</v>
      </c>
    </row>
    <row r="16" spans="1:12" s="203" customFormat="1" x14ac:dyDescent="0.25">
      <c r="A16" s="303">
        <v>6</v>
      </c>
      <c r="B16" s="304" t="s">
        <v>318</v>
      </c>
      <c r="C16" s="304" t="s">
        <v>313</v>
      </c>
      <c r="D16" s="345">
        <v>4</v>
      </c>
      <c r="E16" s="278">
        <v>3.35</v>
      </c>
      <c r="F16" s="278">
        <v>4.3899999999999997</v>
      </c>
      <c r="G16" s="278">
        <v>2.85</v>
      </c>
      <c r="H16" s="244"/>
      <c r="I16" s="244"/>
      <c r="J16" s="244"/>
      <c r="K16" s="245">
        <f t="shared" si="0"/>
        <v>3.53</v>
      </c>
      <c r="L16" s="246">
        <f t="shared" si="1"/>
        <v>14.12</v>
      </c>
    </row>
    <row r="17" spans="1:13" s="203" customFormat="1" x14ac:dyDescent="0.25">
      <c r="A17" s="303">
        <v>7</v>
      </c>
      <c r="B17" s="304" t="s">
        <v>319</v>
      </c>
      <c r="C17" s="304" t="s">
        <v>320</v>
      </c>
      <c r="D17" s="345">
        <v>2</v>
      </c>
      <c r="E17" s="278">
        <v>6.81</v>
      </c>
      <c r="F17" s="278">
        <v>8.6</v>
      </c>
      <c r="G17" s="278">
        <v>2.69</v>
      </c>
      <c r="H17" s="244"/>
      <c r="I17" s="244"/>
      <c r="J17" s="244"/>
      <c r="K17" s="245">
        <f t="shared" si="0"/>
        <v>6.0333333333333341</v>
      </c>
      <c r="L17" s="246">
        <f t="shared" si="1"/>
        <v>12.066666666666668</v>
      </c>
    </row>
    <row r="18" spans="1:13" s="203" customFormat="1" x14ac:dyDescent="0.25">
      <c r="A18" s="303">
        <v>8</v>
      </c>
      <c r="B18" s="304" t="s">
        <v>321</v>
      </c>
      <c r="C18" s="304" t="s">
        <v>322</v>
      </c>
      <c r="D18" s="345">
        <v>6</v>
      </c>
      <c r="E18" s="278">
        <v>2.25</v>
      </c>
      <c r="F18" s="278">
        <v>1.83</v>
      </c>
      <c r="G18" s="278">
        <v>1.85</v>
      </c>
      <c r="H18" s="244"/>
      <c r="I18" s="244"/>
      <c r="J18" s="244"/>
      <c r="K18" s="245">
        <f>AVERAGE(E18:J18)</f>
        <v>1.9766666666666666</v>
      </c>
      <c r="L18" s="246">
        <f>K18*D18</f>
        <v>11.86</v>
      </c>
    </row>
    <row r="19" spans="1:13" s="203" customFormat="1" x14ac:dyDescent="0.25">
      <c r="A19" s="303">
        <v>9</v>
      </c>
      <c r="B19" s="304" t="s">
        <v>323</v>
      </c>
      <c r="C19" s="304" t="s">
        <v>324</v>
      </c>
      <c r="D19" s="345">
        <v>6</v>
      </c>
      <c r="E19" s="278">
        <v>2</v>
      </c>
      <c r="F19" s="278">
        <v>1.98</v>
      </c>
      <c r="G19" s="278">
        <v>1.99</v>
      </c>
      <c r="H19" s="244"/>
      <c r="I19" s="244"/>
      <c r="J19" s="244"/>
      <c r="K19" s="245">
        <f t="shared" si="0"/>
        <v>1.99</v>
      </c>
      <c r="L19" s="246">
        <f>K19*D19</f>
        <v>11.94</v>
      </c>
    </row>
    <row r="20" spans="1:13" s="203" customFormat="1" x14ac:dyDescent="0.25">
      <c r="A20" s="303">
        <v>10</v>
      </c>
      <c r="B20" s="304" t="s">
        <v>325</v>
      </c>
      <c r="C20" s="304" t="s">
        <v>313</v>
      </c>
      <c r="D20" s="345">
        <v>4</v>
      </c>
      <c r="E20" s="278">
        <v>16.25</v>
      </c>
      <c r="F20" s="278">
        <v>18.010000000000002</v>
      </c>
      <c r="G20" s="278">
        <v>17.54</v>
      </c>
      <c r="H20" s="244"/>
      <c r="I20" s="244"/>
      <c r="J20" s="244"/>
      <c r="K20" s="245">
        <f t="shared" si="0"/>
        <v>17.266666666666669</v>
      </c>
      <c r="L20" s="246">
        <f t="shared" si="1"/>
        <v>69.066666666666677</v>
      </c>
    </row>
    <row r="21" spans="1:13" s="203" customFormat="1" x14ac:dyDescent="0.25">
      <c r="A21" s="303">
        <v>11</v>
      </c>
      <c r="B21" s="304" t="s">
        <v>326</v>
      </c>
      <c r="C21" s="304" t="s">
        <v>313</v>
      </c>
      <c r="D21" s="345">
        <v>5</v>
      </c>
      <c r="E21" s="278">
        <v>3.25</v>
      </c>
      <c r="F21" s="278">
        <v>9.9</v>
      </c>
      <c r="G21" s="278">
        <v>2.8</v>
      </c>
      <c r="H21" s="244"/>
      <c r="I21" s="244"/>
      <c r="J21" s="244"/>
      <c r="K21" s="245">
        <f t="shared" si="0"/>
        <v>5.3166666666666664</v>
      </c>
      <c r="L21" s="246">
        <f t="shared" si="1"/>
        <v>26.583333333333332</v>
      </c>
      <c r="M21" s="36"/>
    </row>
    <row r="22" spans="1:13" s="203" customFormat="1" x14ac:dyDescent="0.25">
      <c r="A22" s="303">
        <v>12</v>
      </c>
      <c r="B22" s="304" t="s">
        <v>327</v>
      </c>
      <c r="C22" s="304" t="s">
        <v>313</v>
      </c>
      <c r="D22" s="345">
        <v>4</v>
      </c>
      <c r="E22" s="278">
        <v>5.6</v>
      </c>
      <c r="F22" s="278">
        <v>5.21</v>
      </c>
      <c r="G22" s="278">
        <v>8.99</v>
      </c>
      <c r="H22" s="244"/>
      <c r="I22" s="244"/>
      <c r="J22" s="244"/>
      <c r="K22" s="245">
        <f t="shared" si="0"/>
        <v>6.5999999999999988</v>
      </c>
      <c r="L22" s="246">
        <f t="shared" si="1"/>
        <v>26.399999999999995</v>
      </c>
    </row>
    <row r="23" spans="1:13" s="203" customFormat="1" x14ac:dyDescent="0.25">
      <c r="A23" s="303">
        <v>13</v>
      </c>
      <c r="B23" s="304" t="s">
        <v>328</v>
      </c>
      <c r="C23" s="304" t="s">
        <v>313</v>
      </c>
      <c r="D23" s="345">
        <v>5</v>
      </c>
      <c r="E23" s="278">
        <v>6</v>
      </c>
      <c r="F23" s="278">
        <v>7.05</v>
      </c>
      <c r="G23" s="278">
        <v>16.63</v>
      </c>
      <c r="H23" s="244"/>
      <c r="I23" s="244"/>
      <c r="J23" s="244"/>
      <c r="K23" s="245">
        <f t="shared" si="0"/>
        <v>9.8933333333333326</v>
      </c>
      <c r="L23" s="246">
        <f t="shared" si="1"/>
        <v>49.466666666666661</v>
      </c>
    </row>
    <row r="24" spans="1:13" s="203" customFormat="1" x14ac:dyDescent="0.25">
      <c r="A24" s="303">
        <v>14</v>
      </c>
      <c r="B24" s="304" t="s">
        <v>329</v>
      </c>
      <c r="C24" s="304" t="s">
        <v>320</v>
      </c>
      <c r="D24" s="345">
        <v>10</v>
      </c>
      <c r="E24" s="278"/>
      <c r="F24" s="278">
        <v>3.08</v>
      </c>
      <c r="G24" s="278">
        <v>2.25</v>
      </c>
      <c r="H24" s="244"/>
      <c r="I24" s="244"/>
      <c r="J24" s="244"/>
      <c r="K24" s="245">
        <f t="shared" si="0"/>
        <v>2.665</v>
      </c>
      <c r="L24" s="246">
        <f t="shared" si="1"/>
        <v>26.65</v>
      </c>
    </row>
    <row r="25" spans="1:13" s="203" customFormat="1" x14ac:dyDescent="0.25">
      <c r="A25" s="303">
        <v>15</v>
      </c>
      <c r="B25" s="304" t="s">
        <v>330</v>
      </c>
      <c r="C25" s="304" t="s">
        <v>313</v>
      </c>
      <c r="D25" s="345">
        <v>4</v>
      </c>
      <c r="E25" s="278">
        <v>9</v>
      </c>
      <c r="F25" s="278">
        <v>29.9</v>
      </c>
      <c r="G25" s="278">
        <v>12</v>
      </c>
      <c r="H25" s="244"/>
      <c r="I25" s="244"/>
      <c r="J25" s="244"/>
      <c r="K25" s="245">
        <f t="shared" si="0"/>
        <v>16.966666666666665</v>
      </c>
      <c r="L25" s="246">
        <f t="shared" si="1"/>
        <v>67.86666666666666</v>
      </c>
    </row>
    <row r="26" spans="1:13" s="203" customFormat="1" ht="24" x14ac:dyDescent="0.25">
      <c r="A26" s="303">
        <v>16</v>
      </c>
      <c r="B26" s="304" t="s">
        <v>331</v>
      </c>
      <c r="C26" s="304" t="s">
        <v>322</v>
      </c>
      <c r="D26" s="345">
        <v>5</v>
      </c>
      <c r="E26" s="278">
        <v>3.8</v>
      </c>
      <c r="F26" s="278">
        <v>4.4800000000000004</v>
      </c>
      <c r="G26" s="278">
        <v>2.2999999999999998</v>
      </c>
      <c r="H26" s="244"/>
      <c r="I26" s="244"/>
      <c r="J26" s="244"/>
      <c r="K26" s="245">
        <f t="shared" si="0"/>
        <v>3.5266666666666673</v>
      </c>
      <c r="L26" s="246">
        <f t="shared" si="1"/>
        <v>17.633333333333336</v>
      </c>
    </row>
    <row r="27" spans="1:13" s="203" customFormat="1" ht="36" x14ac:dyDescent="0.25">
      <c r="A27" s="303">
        <v>17</v>
      </c>
      <c r="B27" s="304" t="s">
        <v>332</v>
      </c>
      <c r="C27" s="304" t="s">
        <v>333</v>
      </c>
      <c r="D27" s="345">
        <v>2.5</v>
      </c>
      <c r="E27" s="278">
        <v>71</v>
      </c>
      <c r="F27" s="278">
        <v>117</v>
      </c>
      <c r="G27" s="278">
        <v>55.9</v>
      </c>
      <c r="H27" s="244"/>
      <c r="I27" s="244"/>
      <c r="J27" s="244"/>
      <c r="K27" s="245">
        <f t="shared" si="0"/>
        <v>81.3</v>
      </c>
      <c r="L27" s="246">
        <f t="shared" si="1"/>
        <v>203.25</v>
      </c>
    </row>
    <row r="28" spans="1:13" s="203" customFormat="1" ht="24" x14ac:dyDescent="0.25">
      <c r="A28" s="303">
        <v>18</v>
      </c>
      <c r="B28" s="304" t="s">
        <v>334</v>
      </c>
      <c r="C28" s="304" t="s">
        <v>333</v>
      </c>
      <c r="D28" s="345">
        <v>6</v>
      </c>
      <c r="E28" s="278">
        <v>109.5</v>
      </c>
      <c r="F28" s="278">
        <v>104.9</v>
      </c>
      <c r="G28" s="278">
        <v>145.1</v>
      </c>
      <c r="H28" s="244"/>
      <c r="I28" s="244"/>
      <c r="J28" s="244"/>
      <c r="K28" s="245">
        <f t="shared" si="0"/>
        <v>119.83333333333333</v>
      </c>
      <c r="L28" s="246">
        <f t="shared" si="1"/>
        <v>719</v>
      </c>
    </row>
    <row r="29" spans="1:13" s="203" customFormat="1" x14ac:dyDescent="0.25">
      <c r="A29" s="303">
        <v>19</v>
      </c>
      <c r="B29" s="304" t="s">
        <v>335</v>
      </c>
      <c r="C29" s="304" t="s">
        <v>313</v>
      </c>
      <c r="D29" s="345">
        <v>1</v>
      </c>
      <c r="E29" s="278">
        <v>30.36</v>
      </c>
      <c r="F29" s="278">
        <v>25.9</v>
      </c>
      <c r="G29" s="278">
        <v>18.3</v>
      </c>
      <c r="H29" s="244"/>
      <c r="I29" s="244"/>
      <c r="J29" s="244"/>
      <c r="K29" s="245">
        <f t="shared" si="0"/>
        <v>24.853333333333335</v>
      </c>
      <c r="L29" s="246">
        <f t="shared" si="1"/>
        <v>24.853333333333335</v>
      </c>
    </row>
    <row r="30" spans="1:13" s="203" customFormat="1" x14ac:dyDescent="0.25">
      <c r="A30" s="303">
        <v>20</v>
      </c>
      <c r="B30" s="304" t="s">
        <v>336</v>
      </c>
      <c r="C30" s="304" t="s">
        <v>337</v>
      </c>
      <c r="D30" s="345">
        <v>2</v>
      </c>
      <c r="E30" s="278">
        <v>26.9</v>
      </c>
      <c r="F30" s="278">
        <v>38.5</v>
      </c>
      <c r="G30" s="278">
        <v>26.5</v>
      </c>
      <c r="H30" s="244"/>
      <c r="I30" s="244"/>
      <c r="J30" s="244"/>
      <c r="K30" s="245">
        <f t="shared" si="0"/>
        <v>30.633333333333336</v>
      </c>
      <c r="L30" s="246">
        <f t="shared" si="1"/>
        <v>61.266666666666673</v>
      </c>
    </row>
    <row r="31" spans="1:13" s="203" customFormat="1" x14ac:dyDescent="0.25">
      <c r="A31" s="303">
        <v>21</v>
      </c>
      <c r="B31" s="304" t="s">
        <v>338</v>
      </c>
      <c r="C31" s="304" t="s">
        <v>339</v>
      </c>
      <c r="D31" s="345">
        <v>2</v>
      </c>
      <c r="E31" s="278">
        <v>44.01</v>
      </c>
      <c r="F31" s="278">
        <v>53.91</v>
      </c>
      <c r="G31" s="278">
        <v>62.09</v>
      </c>
      <c r="H31" s="244"/>
      <c r="I31" s="244"/>
      <c r="J31" s="244"/>
      <c r="K31" s="245">
        <f t="shared" si="0"/>
        <v>53.336666666666666</v>
      </c>
      <c r="L31" s="246">
        <f t="shared" si="1"/>
        <v>106.67333333333333</v>
      </c>
    </row>
    <row r="32" spans="1:13" s="203" customFormat="1" ht="17.25" customHeight="1" x14ac:dyDescent="0.25">
      <c r="A32" s="303">
        <v>22</v>
      </c>
      <c r="B32" s="304" t="s">
        <v>340</v>
      </c>
      <c r="C32" s="304" t="s">
        <v>313</v>
      </c>
      <c r="D32" s="345">
        <v>4</v>
      </c>
      <c r="E32" s="278">
        <v>13.19</v>
      </c>
      <c r="F32" s="278">
        <v>13.49</v>
      </c>
      <c r="G32" s="278">
        <v>15.79</v>
      </c>
      <c r="H32" s="244"/>
      <c r="I32" s="244"/>
      <c r="J32" s="244"/>
      <c r="K32" s="245">
        <f t="shared" si="0"/>
        <v>14.156666666666666</v>
      </c>
      <c r="L32" s="246">
        <f t="shared" si="1"/>
        <v>56.626666666666665</v>
      </c>
    </row>
    <row r="33" spans="1:13" s="203" customFormat="1" x14ac:dyDescent="0.25">
      <c r="A33" s="303">
        <v>23</v>
      </c>
      <c r="B33" s="304" t="s">
        <v>341</v>
      </c>
      <c r="C33" s="304" t="s">
        <v>322</v>
      </c>
      <c r="D33" s="345">
        <v>2</v>
      </c>
      <c r="E33" s="278">
        <v>20.16</v>
      </c>
      <c r="F33" s="278">
        <v>13.8</v>
      </c>
      <c r="G33" s="278">
        <v>14.21</v>
      </c>
      <c r="H33" s="244"/>
      <c r="I33" s="244"/>
      <c r="J33" s="244"/>
      <c r="K33" s="245">
        <f t="shared" si="0"/>
        <v>16.056666666666668</v>
      </c>
      <c r="L33" s="246">
        <f t="shared" si="1"/>
        <v>32.113333333333337</v>
      </c>
      <c r="M33" s="237"/>
    </row>
    <row r="34" spans="1:13" s="203" customFormat="1" x14ac:dyDescent="0.25">
      <c r="A34" s="303">
        <v>24</v>
      </c>
      <c r="B34" s="304" t="s">
        <v>342</v>
      </c>
      <c r="C34" s="304" t="s">
        <v>343</v>
      </c>
      <c r="D34" s="345">
        <v>2</v>
      </c>
      <c r="E34" s="278">
        <v>46.41</v>
      </c>
      <c r="F34" s="278">
        <v>39.9</v>
      </c>
      <c r="G34" s="278">
        <v>27.12</v>
      </c>
      <c r="H34" s="244"/>
      <c r="I34" s="244"/>
      <c r="J34" s="244"/>
      <c r="K34" s="245">
        <f t="shared" ref="K34:K40" si="2">AVERAGE(E34:J34)</f>
        <v>37.81</v>
      </c>
      <c r="L34" s="246">
        <f t="shared" ref="L34:L40" si="3">K34*D34</f>
        <v>75.62</v>
      </c>
      <c r="M34" s="237"/>
    </row>
    <row r="35" spans="1:13" s="203" customFormat="1" x14ac:dyDescent="0.25">
      <c r="A35" s="303">
        <v>25</v>
      </c>
      <c r="B35" s="304" t="s">
        <v>344</v>
      </c>
      <c r="C35" s="304" t="s">
        <v>322</v>
      </c>
      <c r="D35" s="345">
        <v>3</v>
      </c>
      <c r="E35" s="278">
        <v>15.5</v>
      </c>
      <c r="F35" s="278">
        <v>19.920000000000002</v>
      </c>
      <c r="G35" s="278">
        <v>13.5</v>
      </c>
      <c r="H35" s="244"/>
      <c r="I35" s="244"/>
      <c r="J35" s="244"/>
      <c r="K35" s="245">
        <f t="shared" si="2"/>
        <v>16.306666666666668</v>
      </c>
      <c r="L35" s="246">
        <f t="shared" si="3"/>
        <v>48.92</v>
      </c>
      <c r="M35" s="237"/>
    </row>
    <row r="36" spans="1:13" s="203" customFormat="1" x14ac:dyDescent="0.25">
      <c r="A36" s="303">
        <v>26</v>
      </c>
      <c r="B36" s="304" t="s">
        <v>345</v>
      </c>
      <c r="C36" s="304" t="s">
        <v>322</v>
      </c>
      <c r="D36" s="345">
        <v>6</v>
      </c>
      <c r="E36" s="278">
        <v>9.15</v>
      </c>
      <c r="F36" s="278">
        <v>11.2</v>
      </c>
      <c r="G36" s="278">
        <v>9.9</v>
      </c>
      <c r="H36" s="244"/>
      <c r="I36" s="244"/>
      <c r="J36" s="244"/>
      <c r="K36" s="245">
        <f t="shared" si="2"/>
        <v>10.083333333333334</v>
      </c>
      <c r="L36" s="246">
        <f t="shared" si="3"/>
        <v>60.5</v>
      </c>
      <c r="M36" s="237"/>
    </row>
    <row r="37" spans="1:13" s="203" customFormat="1" ht="36" x14ac:dyDescent="0.25">
      <c r="A37" s="303">
        <v>27</v>
      </c>
      <c r="B37" s="304" t="s">
        <v>346</v>
      </c>
      <c r="C37" s="304" t="s">
        <v>315</v>
      </c>
      <c r="D37" s="345">
        <v>2</v>
      </c>
      <c r="E37" s="278">
        <v>25</v>
      </c>
      <c r="F37" s="278">
        <v>45.9</v>
      </c>
      <c r="G37" s="278">
        <v>30</v>
      </c>
      <c r="H37" s="244"/>
      <c r="I37" s="244"/>
      <c r="J37" s="244"/>
      <c r="K37" s="245">
        <f t="shared" si="2"/>
        <v>33.633333333333333</v>
      </c>
      <c r="L37" s="246">
        <f t="shared" si="3"/>
        <v>67.266666666666666</v>
      </c>
      <c r="M37" s="237"/>
    </row>
    <row r="38" spans="1:13" s="203" customFormat="1" ht="19.5" customHeight="1" x14ac:dyDescent="0.25">
      <c r="A38" s="303">
        <v>28</v>
      </c>
      <c r="B38" s="304" t="s">
        <v>347</v>
      </c>
      <c r="C38" s="304" t="s">
        <v>320</v>
      </c>
      <c r="D38" s="345">
        <v>3</v>
      </c>
      <c r="E38" s="278">
        <v>11.5</v>
      </c>
      <c r="F38" s="278">
        <v>22.9</v>
      </c>
      <c r="G38" s="278">
        <v>64.13</v>
      </c>
      <c r="H38" s="244"/>
      <c r="I38" s="244"/>
      <c r="J38" s="244"/>
      <c r="K38" s="245">
        <f t="shared" si="2"/>
        <v>32.843333333333334</v>
      </c>
      <c r="L38" s="246">
        <f t="shared" si="3"/>
        <v>98.53</v>
      </c>
      <c r="M38" s="237"/>
    </row>
    <row r="39" spans="1:13" s="203" customFormat="1" x14ac:dyDescent="0.25">
      <c r="A39" s="303">
        <v>29</v>
      </c>
      <c r="B39" s="304" t="s">
        <v>348</v>
      </c>
      <c r="C39" s="304" t="s">
        <v>320</v>
      </c>
      <c r="D39" s="345">
        <v>3</v>
      </c>
      <c r="E39" s="278">
        <v>87.6</v>
      </c>
      <c r="F39" s="278">
        <v>120</v>
      </c>
      <c r="G39" s="278">
        <v>38.9</v>
      </c>
      <c r="H39" s="244"/>
      <c r="I39" s="244"/>
      <c r="J39" s="244"/>
      <c r="K39" s="245">
        <f t="shared" si="2"/>
        <v>82.166666666666671</v>
      </c>
      <c r="L39" s="246">
        <f t="shared" si="3"/>
        <v>246.5</v>
      </c>
      <c r="M39" s="237"/>
    </row>
    <row r="40" spans="1:13" s="203" customFormat="1" x14ac:dyDescent="0.25">
      <c r="A40" s="303">
        <v>30</v>
      </c>
      <c r="B40" s="304" t="s">
        <v>349</v>
      </c>
      <c r="C40" s="304" t="s">
        <v>320</v>
      </c>
      <c r="D40" s="345">
        <v>3</v>
      </c>
      <c r="E40" s="278">
        <v>37</v>
      </c>
      <c r="F40" s="278">
        <v>38.9</v>
      </c>
      <c r="G40" s="278">
        <v>33.159999999999997</v>
      </c>
      <c r="H40" s="244"/>
      <c r="I40" s="244"/>
      <c r="J40" s="244"/>
      <c r="K40" s="245">
        <f t="shared" si="2"/>
        <v>36.353333333333332</v>
      </c>
      <c r="L40" s="246">
        <f t="shared" si="3"/>
        <v>109.06</v>
      </c>
      <c r="M40" s="237"/>
    </row>
    <row r="41" spans="1:13" s="203" customFormat="1" x14ac:dyDescent="0.25">
      <c r="A41" s="204"/>
      <c r="B41" s="305"/>
      <c r="C41" s="306"/>
      <c r="D41" s="306"/>
      <c r="E41" s="244"/>
      <c r="F41" s="244"/>
      <c r="G41" s="244"/>
      <c r="H41" s="244"/>
      <c r="I41" s="244"/>
      <c r="J41" s="244"/>
      <c r="K41" s="245"/>
      <c r="L41" s="246"/>
      <c r="M41" s="237"/>
    </row>
    <row r="42" spans="1:13" s="203" customFormat="1" x14ac:dyDescent="0.25">
      <c r="A42" s="204"/>
      <c r="B42" s="305"/>
      <c r="C42" s="306"/>
      <c r="D42" s="306"/>
      <c r="E42" s="244"/>
      <c r="F42" s="244"/>
      <c r="G42" s="244"/>
      <c r="H42" s="244"/>
      <c r="I42" s="244"/>
      <c r="J42" s="244"/>
      <c r="K42" s="245"/>
      <c r="L42" s="246"/>
      <c r="M42" s="237"/>
    </row>
    <row r="43" spans="1:13" s="203" customFormat="1" x14ac:dyDescent="0.25">
      <c r="A43" s="204"/>
      <c r="B43" s="305"/>
      <c r="C43" s="306"/>
      <c r="D43" s="306"/>
      <c r="E43" s="244"/>
      <c r="F43" s="244"/>
      <c r="G43" s="244"/>
      <c r="H43" s="244"/>
      <c r="I43" s="244"/>
      <c r="J43" s="244"/>
      <c r="K43" s="245"/>
      <c r="L43" s="246"/>
      <c r="M43" s="237"/>
    </row>
    <row r="44" spans="1:13" s="203" customFormat="1" x14ac:dyDescent="0.25">
      <c r="A44" s="204"/>
      <c r="B44" s="305"/>
      <c r="C44" s="306"/>
      <c r="D44" s="306"/>
      <c r="E44" s="244"/>
      <c r="F44" s="244"/>
      <c r="G44" s="244"/>
      <c r="H44" s="244"/>
      <c r="I44" s="244"/>
      <c r="J44" s="244"/>
      <c r="K44" s="245"/>
      <c r="L44" s="246"/>
      <c r="M44" s="237"/>
    </row>
    <row r="45" spans="1:13" s="203" customFormat="1" x14ac:dyDescent="0.25">
      <c r="A45" s="204"/>
      <c r="B45" s="305"/>
      <c r="C45" s="306"/>
      <c r="D45" s="306"/>
      <c r="E45" s="244"/>
      <c r="F45" s="244"/>
      <c r="G45" s="244"/>
      <c r="H45" s="244"/>
      <c r="I45" s="244"/>
      <c r="J45" s="244"/>
      <c r="K45" s="245"/>
      <c r="L45" s="246"/>
      <c r="M45" s="237"/>
    </row>
    <row r="46" spans="1:13" s="203" customFormat="1" ht="12.75" customHeight="1" x14ac:dyDescent="0.25">
      <c r="A46" s="204"/>
      <c r="B46" s="307"/>
      <c r="C46" s="192"/>
      <c r="D46" s="192"/>
      <c r="E46" s="244"/>
      <c r="F46" s="244"/>
      <c r="G46" s="244"/>
      <c r="H46" s="244"/>
      <c r="I46" s="244"/>
      <c r="J46" s="244"/>
      <c r="K46" s="245"/>
      <c r="L46" s="246"/>
    </row>
    <row r="47" spans="1:13" ht="13.5" thickBot="1" x14ac:dyDescent="0.3">
      <c r="A47" s="607" t="s">
        <v>350</v>
      </c>
      <c r="B47" s="608"/>
      <c r="C47" s="608"/>
      <c r="D47" s="608"/>
      <c r="E47" s="608"/>
      <c r="F47" s="608"/>
      <c r="G47" s="608"/>
      <c r="H47" s="608"/>
      <c r="I47" s="608"/>
      <c r="J47" s="609"/>
      <c r="K47" s="610">
        <f>SUM(L11:L46)</f>
        <v>2826.5200000000004</v>
      </c>
      <c r="L47" s="611"/>
    </row>
    <row r="48" spans="1:13" ht="13" thickBot="1" x14ac:dyDescent="0.3"/>
    <row r="49" spans="1:12" ht="13.5" thickBot="1" x14ac:dyDescent="0.35">
      <c r="A49" s="569" t="s">
        <v>351</v>
      </c>
      <c r="B49" s="570"/>
      <c r="C49" s="570"/>
      <c r="D49" s="570"/>
      <c r="E49" s="570"/>
      <c r="F49" s="570"/>
      <c r="G49" s="570"/>
      <c r="H49" s="570"/>
      <c r="I49" s="570"/>
      <c r="J49" s="571"/>
      <c r="K49" s="600">
        <f>K47/Resumo!I9</f>
        <v>687.71776155717771</v>
      </c>
      <c r="L49" s="601"/>
    </row>
    <row r="50" spans="1:12" ht="13" x14ac:dyDescent="0.3">
      <c r="A50" s="231"/>
      <c r="B50" s="231"/>
      <c r="C50" s="231"/>
      <c r="D50" s="231"/>
      <c r="E50" s="231"/>
      <c r="F50" s="231"/>
      <c r="G50" s="231"/>
      <c r="H50" s="231"/>
      <c r="I50" s="231"/>
      <c r="J50" s="231"/>
      <c r="K50" s="232"/>
      <c r="L50" s="232"/>
    </row>
    <row r="52" spans="1:12" ht="13" thickBot="1" x14ac:dyDescent="0.3"/>
    <row r="53" spans="1:12" ht="13" x14ac:dyDescent="0.25">
      <c r="A53" s="525" t="s">
        <v>273</v>
      </c>
      <c r="B53" s="528" t="s">
        <v>352</v>
      </c>
      <c r="C53" s="531" t="s">
        <v>275</v>
      </c>
      <c r="D53" s="534" t="s">
        <v>276</v>
      </c>
      <c r="E53" s="537" t="s">
        <v>277</v>
      </c>
      <c r="F53" s="538"/>
      <c r="G53" s="538"/>
      <c r="H53" s="538"/>
      <c r="I53" s="538"/>
      <c r="J53" s="539"/>
      <c r="K53" s="540" t="s">
        <v>278</v>
      </c>
      <c r="L53" s="541"/>
    </row>
    <row r="54" spans="1:12" ht="13.5" x14ac:dyDescent="0.25">
      <c r="A54" s="526"/>
      <c r="B54" s="612"/>
      <c r="C54" s="532"/>
      <c r="D54" s="535"/>
      <c r="E54" s="196" t="s">
        <v>52</v>
      </c>
      <c r="F54" s="197" t="s">
        <v>53</v>
      </c>
      <c r="G54" s="197" t="s">
        <v>54</v>
      </c>
      <c r="H54" s="197" t="s">
        <v>65</v>
      </c>
      <c r="I54" s="197" t="s">
        <v>99</v>
      </c>
      <c r="J54" s="198" t="s">
        <v>101</v>
      </c>
      <c r="K54" s="542" t="s">
        <v>279</v>
      </c>
      <c r="L54" s="544" t="s">
        <v>280</v>
      </c>
    </row>
    <row r="55" spans="1:12" ht="13" thickBot="1" x14ac:dyDescent="0.3">
      <c r="A55" s="527"/>
      <c r="B55" s="613"/>
      <c r="C55" s="533"/>
      <c r="D55" s="536"/>
      <c r="E55" s="199" t="s">
        <v>281</v>
      </c>
      <c r="F55" s="200" t="s">
        <v>281</v>
      </c>
      <c r="G55" s="200" t="s">
        <v>281</v>
      </c>
      <c r="H55" s="200" t="s">
        <v>281</v>
      </c>
      <c r="I55" s="200" t="s">
        <v>281</v>
      </c>
      <c r="J55" s="201" t="s">
        <v>281</v>
      </c>
      <c r="K55" s="543"/>
      <c r="L55" s="545"/>
    </row>
    <row r="56" spans="1:12" x14ac:dyDescent="0.25">
      <c r="A56" s="308">
        <v>1</v>
      </c>
      <c r="B56" s="304" t="s">
        <v>353</v>
      </c>
      <c r="C56" s="309" t="s">
        <v>324</v>
      </c>
      <c r="D56" s="350">
        <v>2</v>
      </c>
      <c r="E56" s="273">
        <v>474</v>
      </c>
      <c r="F56" s="273">
        <v>296.10000000000002</v>
      </c>
      <c r="G56" s="273">
        <v>301</v>
      </c>
      <c r="H56" s="241"/>
      <c r="I56" s="241"/>
      <c r="J56" s="241"/>
      <c r="K56" s="250">
        <f t="shared" ref="K56:K67" si="4">AVERAGE(E56:J56)</f>
        <v>357.0333333333333</v>
      </c>
      <c r="L56" s="251">
        <f t="shared" ref="L56:L67" si="5">K56*D56</f>
        <v>714.06666666666661</v>
      </c>
    </row>
    <row r="57" spans="1:12" x14ac:dyDescent="0.25">
      <c r="A57" s="303">
        <v>2</v>
      </c>
      <c r="B57" s="304" t="s">
        <v>354</v>
      </c>
      <c r="C57" s="309" t="s">
        <v>324</v>
      </c>
      <c r="D57" s="263">
        <v>2</v>
      </c>
      <c r="E57" s="278">
        <v>17.149999999999999</v>
      </c>
      <c r="F57" s="278">
        <v>16.16</v>
      </c>
      <c r="G57" s="278">
        <v>6.98</v>
      </c>
      <c r="H57" s="244"/>
      <c r="I57" s="244"/>
      <c r="J57" s="244"/>
      <c r="K57" s="250">
        <f t="shared" si="4"/>
        <v>13.430000000000001</v>
      </c>
      <c r="L57" s="251">
        <f t="shared" si="5"/>
        <v>26.860000000000003</v>
      </c>
    </row>
    <row r="58" spans="1:12" x14ac:dyDescent="0.25">
      <c r="A58" s="303">
        <v>3</v>
      </c>
      <c r="B58" s="304" t="s">
        <v>355</v>
      </c>
      <c r="C58" s="309" t="s">
        <v>287</v>
      </c>
      <c r="D58" s="263">
        <v>1</v>
      </c>
      <c r="E58" s="278">
        <v>46.15</v>
      </c>
      <c r="F58" s="278">
        <v>41.39</v>
      </c>
      <c r="G58" s="278">
        <v>50.9</v>
      </c>
      <c r="H58" s="244"/>
      <c r="I58" s="244"/>
      <c r="J58" s="244"/>
      <c r="K58" s="250">
        <f t="shared" si="4"/>
        <v>46.146666666666668</v>
      </c>
      <c r="L58" s="251">
        <f t="shared" si="5"/>
        <v>46.146666666666668</v>
      </c>
    </row>
    <row r="59" spans="1:12" x14ac:dyDescent="0.25">
      <c r="A59" s="303">
        <v>4</v>
      </c>
      <c r="B59" s="304" t="s">
        <v>356</v>
      </c>
      <c r="C59" s="309" t="s">
        <v>324</v>
      </c>
      <c r="D59" s="263">
        <v>6</v>
      </c>
      <c r="E59" s="278">
        <v>92</v>
      </c>
      <c r="F59" s="278">
        <v>33.5</v>
      </c>
      <c r="G59" s="278">
        <v>56.93</v>
      </c>
      <c r="H59" s="244"/>
      <c r="I59" s="244"/>
      <c r="J59" s="244"/>
      <c r="K59" s="250">
        <f t="shared" si="4"/>
        <v>60.81</v>
      </c>
      <c r="L59" s="251">
        <f t="shared" si="5"/>
        <v>364.86</v>
      </c>
    </row>
    <row r="60" spans="1:12" x14ac:dyDescent="0.25">
      <c r="A60" s="308">
        <v>5</v>
      </c>
      <c r="B60" s="304" t="s">
        <v>357</v>
      </c>
      <c r="C60" s="309" t="s">
        <v>287</v>
      </c>
      <c r="D60" s="263">
        <v>4</v>
      </c>
      <c r="E60" s="278">
        <v>34</v>
      </c>
      <c r="F60" s="278">
        <v>48.5</v>
      </c>
      <c r="G60" s="278">
        <v>32.71</v>
      </c>
      <c r="H60" s="244"/>
      <c r="I60" s="244"/>
      <c r="J60" s="244"/>
      <c r="K60" s="250">
        <f t="shared" si="4"/>
        <v>38.403333333333336</v>
      </c>
      <c r="L60" s="251">
        <f t="shared" si="5"/>
        <v>153.61333333333334</v>
      </c>
    </row>
    <row r="61" spans="1:12" x14ac:dyDescent="0.25">
      <c r="A61" s="303">
        <v>6</v>
      </c>
      <c r="B61" s="304" t="s">
        <v>358</v>
      </c>
      <c r="C61" s="309" t="s">
        <v>287</v>
      </c>
      <c r="D61" s="263">
        <v>4</v>
      </c>
      <c r="E61" s="278">
        <v>43.25</v>
      </c>
      <c r="F61" s="278">
        <v>30.51</v>
      </c>
      <c r="G61" s="278">
        <v>55.98</v>
      </c>
      <c r="H61" s="244"/>
      <c r="I61" s="244"/>
      <c r="J61" s="244"/>
      <c r="K61" s="250">
        <f t="shared" si="4"/>
        <v>43.24666666666667</v>
      </c>
      <c r="L61" s="251">
        <f t="shared" si="5"/>
        <v>172.98666666666668</v>
      </c>
    </row>
    <row r="62" spans="1:12" x14ac:dyDescent="0.25">
      <c r="A62" s="303">
        <v>7</v>
      </c>
      <c r="B62" s="304" t="s">
        <v>359</v>
      </c>
      <c r="C62" s="309" t="s">
        <v>324</v>
      </c>
      <c r="D62" s="263">
        <v>2</v>
      </c>
      <c r="E62" s="278">
        <v>4.08</v>
      </c>
      <c r="F62" s="278">
        <v>5.38</v>
      </c>
      <c r="G62" s="278">
        <v>2.78</v>
      </c>
      <c r="H62" s="244"/>
      <c r="I62" s="244"/>
      <c r="J62" s="244"/>
      <c r="K62" s="250">
        <f t="shared" si="4"/>
        <v>4.08</v>
      </c>
      <c r="L62" s="251">
        <f t="shared" si="5"/>
        <v>8.16</v>
      </c>
    </row>
    <row r="63" spans="1:12" x14ac:dyDescent="0.25">
      <c r="A63" s="308">
        <v>9</v>
      </c>
      <c r="B63" s="304" t="s">
        <v>360</v>
      </c>
      <c r="C63" s="309" t="s">
        <v>324</v>
      </c>
      <c r="D63" s="263">
        <v>2</v>
      </c>
      <c r="E63" s="278">
        <v>87</v>
      </c>
      <c r="F63" s="278">
        <v>91</v>
      </c>
      <c r="G63" s="278">
        <v>83</v>
      </c>
      <c r="H63" s="244"/>
      <c r="I63" s="244"/>
      <c r="J63" s="244"/>
      <c r="K63" s="250">
        <f t="shared" si="4"/>
        <v>87</v>
      </c>
      <c r="L63" s="251">
        <f t="shared" si="5"/>
        <v>174</v>
      </c>
    </row>
    <row r="64" spans="1:12" x14ac:dyDescent="0.25">
      <c r="A64" s="303">
        <v>10</v>
      </c>
      <c r="B64" s="304" t="s">
        <v>361</v>
      </c>
      <c r="C64" s="309" t="s">
        <v>324</v>
      </c>
      <c r="D64" s="263">
        <v>3</v>
      </c>
      <c r="E64" s="278">
        <v>64.55</v>
      </c>
      <c r="F64" s="278">
        <v>40</v>
      </c>
      <c r="G64" s="278">
        <v>35.9</v>
      </c>
      <c r="H64" s="244"/>
      <c r="I64" s="244"/>
      <c r="J64" s="244"/>
      <c r="K64" s="250">
        <f t="shared" si="4"/>
        <v>46.816666666666663</v>
      </c>
      <c r="L64" s="251">
        <f t="shared" si="5"/>
        <v>140.44999999999999</v>
      </c>
    </row>
    <row r="65" spans="1:12" ht="36" x14ac:dyDescent="0.25">
      <c r="A65" s="303">
        <v>11</v>
      </c>
      <c r="B65" s="304" t="s">
        <v>362</v>
      </c>
      <c r="C65" s="309" t="s">
        <v>363</v>
      </c>
      <c r="D65" s="263">
        <v>4</v>
      </c>
      <c r="E65" s="278">
        <v>15.49</v>
      </c>
      <c r="F65" s="278">
        <v>18.55</v>
      </c>
      <c r="G65" s="278">
        <v>15.78</v>
      </c>
      <c r="H65" s="244"/>
      <c r="I65" s="244"/>
      <c r="J65" s="244"/>
      <c r="K65" s="250">
        <f t="shared" si="4"/>
        <v>16.606666666666666</v>
      </c>
      <c r="L65" s="251">
        <f t="shared" si="5"/>
        <v>66.426666666666662</v>
      </c>
    </row>
    <row r="66" spans="1:12" x14ac:dyDescent="0.25">
      <c r="A66" s="303">
        <v>12</v>
      </c>
      <c r="B66" s="304" t="s">
        <v>364</v>
      </c>
      <c r="C66" s="309" t="s">
        <v>287</v>
      </c>
      <c r="D66" s="263">
        <v>1</v>
      </c>
      <c r="E66" s="278">
        <v>88.19</v>
      </c>
      <c r="F66" s="278">
        <v>198.36</v>
      </c>
      <c r="G66" s="278">
        <v>97.57</v>
      </c>
      <c r="H66" s="244"/>
      <c r="I66" s="244"/>
      <c r="J66" s="244"/>
      <c r="K66" s="250">
        <f t="shared" si="4"/>
        <v>128.04</v>
      </c>
      <c r="L66" s="251">
        <f t="shared" si="5"/>
        <v>128.04</v>
      </c>
    </row>
    <row r="67" spans="1:12" x14ac:dyDescent="0.25">
      <c r="A67" s="308">
        <v>13</v>
      </c>
      <c r="B67" s="304" t="s">
        <v>365</v>
      </c>
      <c r="C67" s="309" t="s">
        <v>287</v>
      </c>
      <c r="D67" s="263">
        <v>2</v>
      </c>
      <c r="E67" s="278">
        <v>12.84</v>
      </c>
      <c r="F67" s="278">
        <v>14.54</v>
      </c>
      <c r="G67" s="278">
        <v>11.13</v>
      </c>
      <c r="H67" s="244"/>
      <c r="I67" s="244"/>
      <c r="J67" s="244"/>
      <c r="K67" s="250">
        <f t="shared" si="4"/>
        <v>12.836666666666666</v>
      </c>
      <c r="L67" s="251">
        <f t="shared" si="5"/>
        <v>25.673333333333332</v>
      </c>
    </row>
    <row r="68" spans="1:12" x14ac:dyDescent="0.25">
      <c r="A68" s="303">
        <v>14</v>
      </c>
      <c r="B68" s="304" t="s">
        <v>366</v>
      </c>
      <c r="C68" s="309" t="s">
        <v>287</v>
      </c>
      <c r="D68" s="263">
        <v>1</v>
      </c>
      <c r="E68" s="278">
        <v>62.69</v>
      </c>
      <c r="F68" s="278">
        <v>36</v>
      </c>
      <c r="G68" s="278">
        <v>61.31</v>
      </c>
      <c r="H68" s="244"/>
      <c r="I68" s="244"/>
      <c r="J68" s="244"/>
      <c r="K68" s="250">
        <f t="shared" ref="K68:K73" si="6">AVERAGE(E68:J68)</f>
        <v>53.333333333333336</v>
      </c>
      <c r="L68" s="251">
        <f t="shared" ref="L68:L74" si="7">K68*D68</f>
        <v>53.333333333333336</v>
      </c>
    </row>
    <row r="69" spans="1:12" x14ac:dyDescent="0.25">
      <c r="A69" s="303">
        <v>15</v>
      </c>
      <c r="B69" s="304" t="s">
        <v>367</v>
      </c>
      <c r="C69" s="309" t="s">
        <v>287</v>
      </c>
      <c r="D69" s="263">
        <v>2</v>
      </c>
      <c r="E69" s="278">
        <v>19.89</v>
      </c>
      <c r="F69" s="278">
        <v>23.8</v>
      </c>
      <c r="G69" s="278">
        <v>15.97</v>
      </c>
      <c r="H69" s="244"/>
      <c r="I69" s="244"/>
      <c r="J69" s="244"/>
      <c r="K69" s="250">
        <f t="shared" si="6"/>
        <v>19.886666666666667</v>
      </c>
      <c r="L69" s="251">
        <f t="shared" si="7"/>
        <v>39.773333333333333</v>
      </c>
    </row>
    <row r="70" spans="1:12" x14ac:dyDescent="0.25">
      <c r="A70" s="303">
        <v>16</v>
      </c>
      <c r="B70" s="304" t="s">
        <v>368</v>
      </c>
      <c r="C70" s="309" t="s">
        <v>287</v>
      </c>
      <c r="D70" s="263">
        <v>3</v>
      </c>
      <c r="E70" s="278">
        <v>32.19</v>
      </c>
      <c r="F70" s="278">
        <v>28.16</v>
      </c>
      <c r="G70" s="278">
        <v>20.99</v>
      </c>
      <c r="H70" s="244"/>
      <c r="I70" s="244"/>
      <c r="J70" s="244"/>
      <c r="K70" s="250">
        <f t="shared" si="6"/>
        <v>27.11333333333333</v>
      </c>
      <c r="L70" s="251">
        <f t="shared" si="7"/>
        <v>81.339999999999989</v>
      </c>
    </row>
    <row r="71" spans="1:12" x14ac:dyDescent="0.25">
      <c r="A71" s="308">
        <v>17</v>
      </c>
      <c r="B71" s="304" t="s">
        <v>369</v>
      </c>
      <c r="C71" s="309" t="s">
        <v>287</v>
      </c>
      <c r="D71" s="263">
        <v>2</v>
      </c>
      <c r="E71" s="278">
        <v>153.22</v>
      </c>
      <c r="F71" s="278">
        <v>108.52</v>
      </c>
      <c r="G71" s="278">
        <v>197.91</v>
      </c>
      <c r="H71" s="244"/>
      <c r="I71" s="244"/>
      <c r="J71" s="244"/>
      <c r="K71" s="250">
        <f t="shared" si="6"/>
        <v>153.21666666666667</v>
      </c>
      <c r="L71" s="251">
        <f t="shared" si="7"/>
        <v>306.43333333333334</v>
      </c>
    </row>
    <row r="72" spans="1:12" x14ac:dyDescent="0.25">
      <c r="A72" s="303">
        <v>18</v>
      </c>
      <c r="B72" s="304" t="s">
        <v>370</v>
      </c>
      <c r="C72" s="309" t="s">
        <v>287</v>
      </c>
      <c r="D72" s="263">
        <v>2</v>
      </c>
      <c r="E72" s="278">
        <v>84.95</v>
      </c>
      <c r="F72" s="278">
        <v>69.989999999999995</v>
      </c>
      <c r="G72" s="278">
        <v>99.9</v>
      </c>
      <c r="H72" s="244"/>
      <c r="I72" s="244"/>
      <c r="J72" s="244"/>
      <c r="K72" s="250">
        <f t="shared" si="6"/>
        <v>84.946666666666673</v>
      </c>
      <c r="L72" s="251">
        <f t="shared" si="7"/>
        <v>169.89333333333335</v>
      </c>
    </row>
    <row r="73" spans="1:12" x14ac:dyDescent="0.25">
      <c r="A73" s="303">
        <v>19</v>
      </c>
      <c r="B73" s="304" t="s">
        <v>371</v>
      </c>
      <c r="C73" s="309" t="s">
        <v>287</v>
      </c>
      <c r="D73" s="263">
        <v>3</v>
      </c>
      <c r="E73" s="283">
        <v>14.4</v>
      </c>
      <c r="F73" s="283">
        <v>11.39</v>
      </c>
      <c r="G73" s="283">
        <v>17.41</v>
      </c>
      <c r="H73" s="244"/>
      <c r="I73" s="244"/>
      <c r="J73" s="244"/>
      <c r="K73" s="250">
        <f t="shared" si="6"/>
        <v>14.4</v>
      </c>
      <c r="L73" s="251">
        <f t="shared" si="7"/>
        <v>43.2</v>
      </c>
    </row>
    <row r="74" spans="1:12" x14ac:dyDescent="0.25">
      <c r="A74" s="303">
        <v>20</v>
      </c>
      <c r="B74" s="310"/>
      <c r="C74" s="311"/>
      <c r="D74" s="351"/>
      <c r="E74" s="278"/>
      <c r="F74" s="278"/>
      <c r="G74" s="278"/>
      <c r="H74" s="244"/>
      <c r="I74" s="244"/>
      <c r="J74" s="244"/>
      <c r="K74" s="250"/>
      <c r="L74" s="251">
        <f t="shared" si="7"/>
        <v>0</v>
      </c>
    </row>
    <row r="75" spans="1:12" ht="13.5" thickBot="1" x14ac:dyDescent="0.3">
      <c r="A75" s="226"/>
      <c r="B75" s="210"/>
      <c r="C75" s="205"/>
      <c r="D75" s="228"/>
      <c r="E75" s="227"/>
      <c r="F75" s="227"/>
      <c r="G75" s="227"/>
      <c r="H75" s="227"/>
      <c r="I75" s="227"/>
      <c r="J75" s="227"/>
      <c r="K75" s="214"/>
      <c r="L75" s="215"/>
    </row>
    <row r="76" spans="1:12" ht="13.5" thickBot="1" x14ac:dyDescent="0.3">
      <c r="A76" s="569" t="s">
        <v>373</v>
      </c>
      <c r="B76" s="570"/>
      <c r="C76" s="570"/>
      <c r="D76" s="570"/>
      <c r="E76" s="570"/>
      <c r="F76" s="570"/>
      <c r="G76" s="570"/>
      <c r="H76" s="570"/>
      <c r="I76" s="570"/>
      <c r="J76" s="571"/>
      <c r="K76" s="595">
        <f>SUM(L56:L75)</f>
        <v>2715.2566666666671</v>
      </c>
      <c r="L76" s="596"/>
    </row>
    <row r="77" spans="1:12" ht="13.5" thickBot="1" x14ac:dyDescent="0.3">
      <c r="A77" s="188"/>
      <c r="B77" s="188"/>
      <c r="C77" s="233"/>
      <c r="D77" s="234"/>
      <c r="E77" s="235"/>
      <c r="F77" s="235"/>
      <c r="G77" s="235"/>
      <c r="H77" s="235"/>
      <c r="I77" s="235"/>
      <c r="J77" s="235"/>
      <c r="K77" s="236"/>
      <c r="L77" s="236"/>
    </row>
    <row r="78" spans="1:12" ht="13.5" thickBot="1" x14ac:dyDescent="0.35">
      <c r="A78" s="597" t="s">
        <v>374</v>
      </c>
      <c r="B78" s="598"/>
      <c r="C78" s="598"/>
      <c r="D78" s="598"/>
      <c r="E78" s="598"/>
      <c r="F78" s="598"/>
      <c r="G78" s="598"/>
      <c r="H78" s="598"/>
      <c r="I78" s="598"/>
      <c r="J78" s="599"/>
      <c r="K78" s="600">
        <f>K76/12/Resumo!I9</f>
        <v>55.05386590970533</v>
      </c>
      <c r="L78" s="601"/>
    </row>
    <row r="79" spans="1:12" ht="13.5" thickBot="1" x14ac:dyDescent="0.35">
      <c r="A79" s="231"/>
      <c r="B79" s="231"/>
      <c r="C79" s="231"/>
      <c r="D79" s="231"/>
      <c r="E79" s="231"/>
      <c r="F79" s="231"/>
      <c r="G79" s="231"/>
      <c r="H79" s="231"/>
      <c r="I79" s="231"/>
      <c r="J79" s="231"/>
      <c r="K79" s="232"/>
      <c r="L79" s="232"/>
    </row>
    <row r="80" spans="1:12" ht="13.5" thickBot="1" x14ac:dyDescent="0.35">
      <c r="A80" s="602" t="s">
        <v>375</v>
      </c>
      <c r="B80" s="603"/>
      <c r="C80" s="603"/>
      <c r="D80" s="603"/>
      <c r="E80" s="603"/>
      <c r="F80" s="603"/>
      <c r="G80" s="603"/>
      <c r="H80" s="603"/>
      <c r="I80" s="603"/>
      <c r="J80" s="604"/>
      <c r="K80" s="605" t="s">
        <v>376</v>
      </c>
      <c r="L80" s="606"/>
    </row>
    <row r="81" spans="1:12" ht="13" x14ac:dyDescent="0.3">
      <c r="A81" s="591" t="s">
        <v>377</v>
      </c>
      <c r="B81" s="592"/>
      <c r="C81" s="592"/>
      <c r="D81" s="592"/>
      <c r="E81" s="592"/>
      <c r="F81" s="592"/>
      <c r="G81" s="592"/>
      <c r="H81" s="592"/>
      <c r="I81" s="592"/>
      <c r="J81" s="592"/>
      <c r="K81" s="582">
        <f>K49</f>
        <v>687.71776155717771</v>
      </c>
      <c r="L81" s="583"/>
    </row>
    <row r="82" spans="1:12" ht="13.5" thickBot="1" x14ac:dyDescent="0.35">
      <c r="A82" s="589" t="s">
        <v>378</v>
      </c>
      <c r="B82" s="590"/>
      <c r="C82" s="590"/>
      <c r="D82" s="590"/>
      <c r="E82" s="590"/>
      <c r="F82" s="590"/>
      <c r="G82" s="590"/>
      <c r="H82" s="590"/>
      <c r="I82" s="590"/>
      <c r="J82" s="590"/>
      <c r="K82" s="593">
        <f>K78</f>
        <v>55.05386590970533</v>
      </c>
      <c r="L82" s="594"/>
    </row>
    <row r="83" spans="1:12" ht="13.5" thickBot="1" x14ac:dyDescent="0.35">
      <c r="A83" s="584" t="s">
        <v>379</v>
      </c>
      <c r="B83" s="585"/>
      <c r="C83" s="585"/>
      <c r="D83" s="585"/>
      <c r="E83" s="585"/>
      <c r="F83" s="585"/>
      <c r="G83" s="585"/>
      <c r="H83" s="585"/>
      <c r="I83" s="585"/>
      <c r="J83" s="586"/>
      <c r="K83" s="587">
        <f>SUM(K81:L82)</f>
        <v>742.77162746688305</v>
      </c>
      <c r="L83" s="588"/>
    </row>
    <row r="85" spans="1:12" ht="13" thickBot="1" x14ac:dyDescent="0.3"/>
    <row r="86" spans="1:12" ht="20.25" customHeight="1" x14ac:dyDescent="0.25">
      <c r="A86" s="485"/>
      <c r="B86" s="486"/>
      <c r="C86" s="491" t="s">
        <v>298</v>
      </c>
      <c r="D86" s="494"/>
      <c r="E86" s="495"/>
      <c r="F86" s="495"/>
      <c r="G86" s="495"/>
      <c r="H86" s="495"/>
      <c r="I86" s="495"/>
      <c r="J86" s="495"/>
      <c r="K86" s="495"/>
      <c r="L86" s="496"/>
    </row>
    <row r="87" spans="1:12" ht="28.5" customHeight="1" x14ac:dyDescent="0.25">
      <c r="A87" s="487"/>
      <c r="B87" s="488"/>
      <c r="C87" s="492"/>
      <c r="D87" s="497"/>
      <c r="E87" s="498"/>
      <c r="F87" s="498"/>
      <c r="G87" s="498"/>
      <c r="H87" s="498"/>
      <c r="I87" s="498"/>
      <c r="J87" s="498"/>
      <c r="K87" s="498"/>
      <c r="L87" s="499"/>
    </row>
    <row r="88" spans="1:12" ht="14.25" customHeight="1" x14ac:dyDescent="0.25">
      <c r="A88" s="487"/>
      <c r="B88" s="488"/>
      <c r="C88" s="492"/>
      <c r="D88" s="497"/>
      <c r="E88" s="498"/>
      <c r="F88" s="498"/>
      <c r="G88" s="498"/>
      <c r="H88" s="498"/>
      <c r="I88" s="498"/>
      <c r="J88" s="498"/>
      <c r="K88" s="498"/>
      <c r="L88" s="499"/>
    </row>
    <row r="89" spans="1:12" ht="13" thickBot="1" x14ac:dyDescent="0.3">
      <c r="A89" s="489"/>
      <c r="B89" s="490"/>
      <c r="C89" s="493"/>
      <c r="D89" s="500"/>
      <c r="E89" s="501"/>
      <c r="F89" s="501"/>
      <c r="G89" s="501"/>
      <c r="H89" s="501"/>
      <c r="I89" s="501"/>
      <c r="J89" s="501"/>
      <c r="K89" s="501"/>
      <c r="L89" s="502"/>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47:J47"/>
    <mergeCell ref="K47:L47"/>
    <mergeCell ref="A49:J49"/>
    <mergeCell ref="K49:L49"/>
    <mergeCell ref="A53:A55"/>
    <mergeCell ref="B53:B55"/>
    <mergeCell ref="C53:C55"/>
    <mergeCell ref="D53:D55"/>
    <mergeCell ref="E53:J53"/>
    <mergeCell ref="K53:L53"/>
    <mergeCell ref="K54:K55"/>
    <mergeCell ref="L54:L55"/>
    <mergeCell ref="K76:L76"/>
    <mergeCell ref="A78:J78"/>
    <mergeCell ref="K78:L78"/>
    <mergeCell ref="A80:J80"/>
    <mergeCell ref="K80:L80"/>
    <mergeCell ref="A76:J76"/>
    <mergeCell ref="K81:L81"/>
    <mergeCell ref="A83:J83"/>
    <mergeCell ref="K83:L83"/>
    <mergeCell ref="A86:B89"/>
    <mergeCell ref="C86:C89"/>
    <mergeCell ref="D86:L89"/>
    <mergeCell ref="A82:J82"/>
    <mergeCell ref="A81:J81"/>
    <mergeCell ref="K82:L82"/>
  </mergeCells>
  <hyperlinks>
    <hyperlink ref="F4" r:id="rId1" xr:uid="{61ECF19F-1D9D-4CFB-B90B-A49BEA192C74}"/>
    <hyperlink ref="F3" r:id="rId2" xr:uid="{43AD68DD-7D58-4574-8E2F-E18511D273C1}"/>
    <hyperlink ref="F2" r:id="rId3" xr:uid="{B573B073-8DBE-4865-8A28-AAF600BEB1EE}"/>
  </hyperlinks>
  <pageMargins left="0.511811024" right="0.511811024" top="0.78740157499999996" bottom="0.78740157499999996" header="0.31496062000000002" footer="0.31496062000000002"/>
  <pageSetup paperSize="9" orientation="landscape" verticalDpi="0" r:id="rId4"/>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zoomScale="120" zoomScaleNormal="120" workbookViewId="0">
      <selection activeCell="F20" sqref="F20"/>
    </sheetView>
  </sheetViews>
  <sheetFormatPr defaultRowHeight="12.5" x14ac:dyDescent="0.25"/>
  <cols>
    <col min="1" max="1" width="3.7265625" style="209"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39" t="s">
        <v>380</v>
      </c>
      <c r="B1" s="640"/>
      <c r="C1" s="640"/>
      <c r="D1" s="640"/>
      <c r="E1" s="640"/>
      <c r="F1" s="640"/>
      <c r="G1" s="640"/>
      <c r="H1" s="640"/>
      <c r="I1" s="640"/>
      <c r="J1" s="640"/>
      <c r="K1" s="640"/>
      <c r="L1" s="641"/>
    </row>
    <row r="2" spans="1:14" ht="13" x14ac:dyDescent="0.25">
      <c r="A2" s="286" t="s">
        <v>52</v>
      </c>
      <c r="B2" s="555" t="s">
        <v>381</v>
      </c>
      <c r="C2" s="555"/>
      <c r="D2" s="555"/>
      <c r="E2" s="261" t="s">
        <v>256</v>
      </c>
      <c r="F2" s="567" t="s">
        <v>382</v>
      </c>
      <c r="G2" s="555"/>
      <c r="H2" s="555"/>
      <c r="I2" s="555"/>
      <c r="J2" s="261" t="s">
        <v>258</v>
      </c>
      <c r="K2" s="555" t="s">
        <v>262</v>
      </c>
      <c r="L2" s="556"/>
    </row>
    <row r="3" spans="1:14" ht="13" x14ac:dyDescent="0.25">
      <c r="A3" s="287" t="s">
        <v>53</v>
      </c>
      <c r="B3" s="561" t="s">
        <v>306</v>
      </c>
      <c r="C3" s="561"/>
      <c r="D3" s="561"/>
      <c r="E3" s="288" t="s">
        <v>256</v>
      </c>
      <c r="F3" s="563" t="s">
        <v>307</v>
      </c>
      <c r="G3" s="564"/>
      <c r="H3" s="564"/>
      <c r="I3" s="564"/>
      <c r="J3" s="263" t="s">
        <v>258</v>
      </c>
      <c r="K3" s="642" t="s">
        <v>308</v>
      </c>
      <c r="L3" s="562"/>
    </row>
    <row r="4" spans="1:14" ht="13" x14ac:dyDescent="0.25">
      <c r="A4" s="289" t="s">
        <v>54</v>
      </c>
      <c r="B4" s="559" t="s">
        <v>383</v>
      </c>
      <c r="C4" s="559"/>
      <c r="D4" s="559"/>
      <c r="E4" s="265" t="s">
        <v>256</v>
      </c>
      <c r="F4" s="565" t="s">
        <v>384</v>
      </c>
      <c r="G4" s="619"/>
      <c r="H4" s="619"/>
      <c r="I4" s="619"/>
      <c r="J4" s="265" t="s">
        <v>258</v>
      </c>
      <c r="K4" s="559" t="s">
        <v>385</v>
      </c>
      <c r="L4" s="560"/>
    </row>
    <row r="5" spans="1:14" ht="13" x14ac:dyDescent="0.25">
      <c r="A5" s="217" t="s">
        <v>65</v>
      </c>
      <c r="B5" s="621"/>
      <c r="C5" s="621"/>
      <c r="D5" s="621"/>
      <c r="E5" s="192" t="s">
        <v>256</v>
      </c>
      <c r="F5" s="563"/>
      <c r="G5" s="622"/>
      <c r="H5" s="622"/>
      <c r="I5" s="622"/>
      <c r="J5" s="192" t="s">
        <v>258</v>
      </c>
      <c r="K5" s="643"/>
      <c r="L5" s="623"/>
    </row>
    <row r="6" spans="1:14" ht="13" x14ac:dyDescent="0.25">
      <c r="A6" s="218" t="s">
        <v>99</v>
      </c>
      <c r="B6" s="625"/>
      <c r="C6" s="625"/>
      <c r="D6" s="625"/>
      <c r="E6" s="193" t="s">
        <v>256</v>
      </c>
      <c r="F6" s="565"/>
      <c r="G6" s="625"/>
      <c r="H6" s="625"/>
      <c r="I6" s="625"/>
      <c r="J6" s="193" t="s">
        <v>258</v>
      </c>
      <c r="K6" s="625"/>
      <c r="L6" s="626"/>
    </row>
    <row r="7" spans="1:14" ht="13.5" thickBot="1" x14ac:dyDescent="0.3">
      <c r="A7" s="219" t="s">
        <v>101</v>
      </c>
      <c r="B7" s="590"/>
      <c r="C7" s="590"/>
      <c r="D7" s="590"/>
      <c r="E7" s="220" t="s">
        <v>256</v>
      </c>
      <c r="F7" s="648"/>
      <c r="G7" s="649"/>
      <c r="H7" s="649"/>
      <c r="I7" s="649"/>
      <c r="J7" s="221" t="s">
        <v>258</v>
      </c>
      <c r="K7" s="590"/>
      <c r="L7" s="650"/>
    </row>
    <row r="8" spans="1:14" ht="13" x14ac:dyDescent="0.25">
      <c r="A8" s="525" t="s">
        <v>273</v>
      </c>
      <c r="B8" s="528" t="s">
        <v>386</v>
      </c>
      <c r="C8" s="531" t="s">
        <v>275</v>
      </c>
      <c r="D8" s="531" t="s">
        <v>276</v>
      </c>
      <c r="E8" s="651" t="s">
        <v>277</v>
      </c>
      <c r="F8" s="651"/>
      <c r="G8" s="651"/>
      <c r="H8" s="651"/>
      <c r="I8" s="651"/>
      <c r="J8" s="651"/>
      <c r="K8" s="644" t="s">
        <v>278</v>
      </c>
      <c r="L8" s="645"/>
    </row>
    <row r="9" spans="1:14" ht="13.5" x14ac:dyDescent="0.25">
      <c r="A9" s="526"/>
      <c r="B9" s="529"/>
      <c r="C9" s="532"/>
      <c r="D9" s="532"/>
      <c r="E9" s="222" t="s">
        <v>52</v>
      </c>
      <c r="F9" s="197" t="s">
        <v>53</v>
      </c>
      <c r="G9" s="197" t="s">
        <v>54</v>
      </c>
      <c r="H9" s="197" t="s">
        <v>65</v>
      </c>
      <c r="I9" s="197" t="s">
        <v>99</v>
      </c>
      <c r="J9" s="197" t="s">
        <v>101</v>
      </c>
      <c r="K9" s="529" t="s">
        <v>279</v>
      </c>
      <c r="L9" s="646" t="s">
        <v>280</v>
      </c>
    </row>
    <row r="10" spans="1:14" ht="13" thickBot="1" x14ac:dyDescent="0.3">
      <c r="A10" s="527"/>
      <c r="B10" s="530"/>
      <c r="C10" s="533"/>
      <c r="D10" s="533"/>
      <c r="E10" s="200" t="s">
        <v>281</v>
      </c>
      <c r="F10" s="200" t="s">
        <v>281</v>
      </c>
      <c r="G10" s="200" t="s">
        <v>281</v>
      </c>
      <c r="H10" s="200" t="s">
        <v>281</v>
      </c>
      <c r="I10" s="200" t="s">
        <v>281</v>
      </c>
      <c r="J10" s="200" t="s">
        <v>281</v>
      </c>
      <c r="K10" s="530"/>
      <c r="L10" s="647"/>
    </row>
    <row r="11" spans="1:14" s="203" customFormat="1" ht="13" x14ac:dyDescent="0.3">
      <c r="A11" s="202">
        <v>1</v>
      </c>
      <c r="B11" s="297" t="s">
        <v>387</v>
      </c>
      <c r="C11" s="297" t="s">
        <v>324</v>
      </c>
      <c r="D11" s="346">
        <v>1</v>
      </c>
      <c r="E11" s="290">
        <v>539.9</v>
      </c>
      <c r="F11" s="291">
        <v>304.79000000000002</v>
      </c>
      <c r="G11" s="290">
        <v>429.9</v>
      </c>
      <c r="H11" s="290"/>
      <c r="I11" s="290"/>
      <c r="J11" s="290"/>
      <c r="K11" s="292">
        <f>AVERAGE(E11:J11)</f>
        <v>424.8633333333334</v>
      </c>
      <c r="L11" s="293">
        <f>K11*D11</f>
        <v>424.8633333333334</v>
      </c>
    </row>
    <row r="12" spans="1:14" s="203" customFormat="1" ht="12.75" customHeight="1" x14ac:dyDescent="0.3">
      <c r="A12" s="204">
        <v>2</v>
      </c>
      <c r="B12" s="297" t="s">
        <v>388</v>
      </c>
      <c r="C12" s="297" t="s">
        <v>324</v>
      </c>
      <c r="D12" s="347">
        <v>1</v>
      </c>
      <c r="E12" s="294">
        <v>297.01</v>
      </c>
      <c r="F12" s="291">
        <v>141.21</v>
      </c>
      <c r="G12" s="294">
        <v>180.9</v>
      </c>
      <c r="H12" s="294"/>
      <c r="I12" s="294"/>
      <c r="J12" s="294"/>
      <c r="K12" s="292">
        <f t="shared" ref="K12:K16" si="0">AVERAGE(E12:J12)</f>
        <v>206.37333333333333</v>
      </c>
      <c r="L12" s="293">
        <f t="shared" ref="L12:L16" si="1">K12*D12</f>
        <v>206.37333333333333</v>
      </c>
    </row>
    <row r="13" spans="1:14" s="203" customFormat="1" ht="13" x14ac:dyDescent="0.3">
      <c r="A13" s="204">
        <v>3</v>
      </c>
      <c r="B13" s="297" t="s">
        <v>389</v>
      </c>
      <c r="C13" s="297" t="s">
        <v>324</v>
      </c>
      <c r="D13" s="347">
        <v>1</v>
      </c>
      <c r="E13" s="294">
        <v>28.44</v>
      </c>
      <c r="F13" s="291">
        <v>50.9</v>
      </c>
      <c r="G13" s="294"/>
      <c r="H13" s="294"/>
      <c r="I13" s="294"/>
      <c r="J13" s="294"/>
      <c r="K13" s="292">
        <f t="shared" si="0"/>
        <v>39.67</v>
      </c>
      <c r="L13" s="293">
        <f t="shared" si="1"/>
        <v>39.67</v>
      </c>
    </row>
    <row r="14" spans="1:14" s="203" customFormat="1" ht="13" x14ac:dyDescent="0.3">
      <c r="A14" s="204">
        <v>4</v>
      </c>
      <c r="B14" s="297" t="s">
        <v>390</v>
      </c>
      <c r="C14" s="297" t="s">
        <v>324</v>
      </c>
      <c r="D14" s="347">
        <v>1</v>
      </c>
      <c r="E14" s="294">
        <v>337.01</v>
      </c>
      <c r="F14" s="291">
        <v>197.57</v>
      </c>
      <c r="G14" s="294">
        <v>415.9</v>
      </c>
      <c r="H14" s="294"/>
      <c r="I14" s="294"/>
      <c r="J14" s="294"/>
      <c r="K14" s="292">
        <f t="shared" si="0"/>
        <v>316.82666666666665</v>
      </c>
      <c r="L14" s="293">
        <f t="shared" si="1"/>
        <v>316.82666666666665</v>
      </c>
      <c r="N14" s="216"/>
    </row>
    <row r="15" spans="1:14" s="203" customFormat="1" ht="13" x14ac:dyDescent="0.3">
      <c r="A15" s="204">
        <v>5</v>
      </c>
      <c r="B15" s="297" t="s">
        <v>391</v>
      </c>
      <c r="C15" s="297" t="s">
        <v>324</v>
      </c>
      <c r="D15" s="347">
        <v>1</v>
      </c>
      <c r="E15" s="294">
        <v>2934.34</v>
      </c>
      <c r="F15" s="291">
        <v>528.15</v>
      </c>
      <c r="G15" s="294">
        <v>1799.9</v>
      </c>
      <c r="H15" s="294"/>
      <c r="I15" s="294"/>
      <c r="J15" s="294"/>
      <c r="K15" s="292">
        <f t="shared" si="0"/>
        <v>1754.13</v>
      </c>
      <c r="L15" s="293">
        <f t="shared" si="1"/>
        <v>1754.13</v>
      </c>
    </row>
    <row r="16" spans="1:14" s="203" customFormat="1" ht="13" x14ac:dyDescent="0.3">
      <c r="A16" s="204">
        <v>6</v>
      </c>
      <c r="B16" s="297" t="s">
        <v>392</v>
      </c>
      <c r="C16" s="297" t="s">
        <v>324</v>
      </c>
      <c r="D16" s="347">
        <v>1</v>
      </c>
      <c r="E16" s="294">
        <v>27.19</v>
      </c>
      <c r="F16" s="291">
        <v>37.44</v>
      </c>
      <c r="G16" s="294">
        <v>28.9</v>
      </c>
      <c r="H16" s="294"/>
      <c r="I16" s="294"/>
      <c r="J16" s="294"/>
      <c r="K16" s="292">
        <f t="shared" si="0"/>
        <v>31.176666666666666</v>
      </c>
      <c r="L16" s="293">
        <f t="shared" si="1"/>
        <v>31.176666666666666</v>
      </c>
    </row>
    <row r="17" spans="1:12" s="203" customFormat="1" ht="26" x14ac:dyDescent="0.25">
      <c r="A17" s="204">
        <v>7</v>
      </c>
      <c r="B17" s="297" t="s">
        <v>393</v>
      </c>
      <c r="C17" s="297" t="s">
        <v>324</v>
      </c>
      <c r="D17" s="347">
        <v>1</v>
      </c>
      <c r="E17" s="294">
        <v>493.58</v>
      </c>
      <c r="F17" s="312">
        <v>942.69</v>
      </c>
      <c r="G17" s="294">
        <v>1391.8</v>
      </c>
      <c r="H17" s="294"/>
      <c r="I17" s="294"/>
      <c r="J17" s="294"/>
      <c r="K17" s="292">
        <f>AVERAGE(E17:J17)</f>
        <v>942.68999999999994</v>
      </c>
      <c r="L17" s="293">
        <f>K17*D17</f>
        <v>942.68999999999994</v>
      </c>
    </row>
    <row r="18" spans="1:12" s="203" customFormat="1" ht="13" x14ac:dyDescent="0.25">
      <c r="A18" s="204">
        <v>14</v>
      </c>
      <c r="B18" s="297"/>
      <c r="C18" s="298"/>
      <c r="D18" s="348"/>
      <c r="E18" s="294"/>
      <c r="F18" s="294"/>
      <c r="G18" s="294"/>
      <c r="H18" s="294"/>
      <c r="I18" s="294"/>
      <c r="J18" s="294"/>
      <c r="K18" s="292"/>
      <c r="L18" s="293"/>
    </row>
    <row r="19" spans="1:12" s="203" customFormat="1" ht="13" x14ac:dyDescent="0.25">
      <c r="A19" s="204">
        <v>15</v>
      </c>
      <c r="B19" s="297"/>
      <c r="C19" s="298"/>
      <c r="D19" s="348"/>
      <c r="E19" s="294"/>
      <c r="F19" s="294"/>
      <c r="G19" s="294"/>
      <c r="H19" s="294"/>
      <c r="I19" s="294"/>
      <c r="J19" s="294"/>
      <c r="K19" s="292"/>
      <c r="L19" s="293"/>
    </row>
    <row r="20" spans="1:12" s="203" customFormat="1" ht="13" x14ac:dyDescent="0.25">
      <c r="A20" s="204">
        <v>16</v>
      </c>
      <c r="B20" s="297"/>
      <c r="C20" s="298"/>
      <c r="D20" s="348"/>
      <c r="E20" s="294"/>
      <c r="F20" s="294"/>
      <c r="G20" s="294"/>
      <c r="H20" s="294"/>
      <c r="I20" s="294"/>
      <c r="J20" s="294"/>
      <c r="K20" s="292"/>
      <c r="L20" s="293"/>
    </row>
    <row r="21" spans="1:12" s="203" customFormat="1" ht="13" x14ac:dyDescent="0.25">
      <c r="A21" s="204">
        <v>17</v>
      </c>
      <c r="B21" s="297"/>
      <c r="C21" s="298"/>
      <c r="D21" s="348"/>
      <c r="E21" s="294"/>
      <c r="F21" s="294"/>
      <c r="G21" s="294"/>
      <c r="H21" s="294"/>
      <c r="I21" s="294"/>
      <c r="J21" s="294"/>
      <c r="K21" s="292"/>
      <c r="L21" s="293"/>
    </row>
    <row r="22" spans="1:12" s="203" customFormat="1" ht="13" x14ac:dyDescent="0.25">
      <c r="A22" s="204">
        <v>18</v>
      </c>
      <c r="B22" s="299"/>
      <c r="C22" s="298"/>
      <c r="D22" s="348"/>
      <c r="E22" s="294"/>
      <c r="F22" s="294"/>
      <c r="G22" s="294"/>
      <c r="H22" s="294"/>
      <c r="I22" s="294"/>
      <c r="J22" s="294"/>
      <c r="K22" s="292"/>
      <c r="L22" s="293"/>
    </row>
    <row r="23" spans="1:12" s="203" customFormat="1" ht="13" x14ac:dyDescent="0.25">
      <c r="A23" s="204">
        <v>19</v>
      </c>
      <c r="B23" s="299"/>
      <c r="C23" s="298"/>
      <c r="D23" s="348"/>
      <c r="E23" s="294"/>
      <c r="F23" s="294"/>
      <c r="G23" s="294"/>
      <c r="H23" s="294"/>
      <c r="I23" s="294"/>
      <c r="J23" s="294"/>
      <c r="K23" s="292"/>
      <c r="L23" s="293"/>
    </row>
    <row r="24" spans="1:12" s="203" customFormat="1" ht="13" x14ac:dyDescent="0.25">
      <c r="A24" s="569" t="s">
        <v>394</v>
      </c>
      <c r="B24" s="570"/>
      <c r="C24" s="570"/>
      <c r="D24" s="570"/>
      <c r="E24" s="570"/>
      <c r="F24" s="570"/>
      <c r="G24" s="570"/>
      <c r="H24" s="570"/>
      <c r="I24" s="570"/>
      <c r="J24" s="571"/>
      <c r="K24" s="653">
        <f>SUM(L11:L23)</f>
        <v>3715.7300000000005</v>
      </c>
      <c r="L24" s="654"/>
    </row>
    <row r="25" spans="1:12" s="203" customFormat="1" ht="13" x14ac:dyDescent="0.25">
      <c r="A25" s="188"/>
      <c r="B25" s="188"/>
      <c r="C25" s="188"/>
      <c r="D25" s="188"/>
      <c r="E25" s="188"/>
      <c r="F25" s="188"/>
      <c r="G25" s="188"/>
      <c r="H25" s="188"/>
      <c r="I25" s="188"/>
      <c r="J25" s="188"/>
      <c r="K25" s="252"/>
      <c r="L25" s="252"/>
    </row>
    <row r="26" spans="1:12" s="203" customFormat="1" ht="13" x14ac:dyDescent="0.3">
      <c r="A26" s="569" t="s">
        <v>395</v>
      </c>
      <c r="B26" s="570"/>
      <c r="C26" s="570"/>
      <c r="D26" s="570"/>
      <c r="E26" s="570"/>
      <c r="F26" s="570"/>
      <c r="G26" s="570"/>
      <c r="H26" s="570"/>
      <c r="I26" s="570"/>
      <c r="J26" s="571"/>
      <c r="K26" s="574">
        <f>(K24*10%)/12/Resumo!I9</f>
        <v>7.5339213300892149</v>
      </c>
      <c r="L26" s="575"/>
    </row>
    <row r="27" spans="1:12" s="203" customFormat="1" ht="13" x14ac:dyDescent="0.25">
      <c r="A27" s="188"/>
      <c r="B27" s="188"/>
      <c r="C27" s="188"/>
      <c r="D27" s="188"/>
      <c r="E27" s="188"/>
      <c r="F27" s="188"/>
      <c r="G27" s="188"/>
      <c r="H27" s="188"/>
      <c r="I27" s="188"/>
      <c r="J27" s="188"/>
      <c r="K27" s="236"/>
      <c r="L27" s="236"/>
    </row>
    <row r="28" spans="1:12" s="203" customFormat="1" x14ac:dyDescent="0.25">
      <c r="A28" s="485"/>
      <c r="B28" s="486"/>
      <c r="C28" s="491" t="s">
        <v>298</v>
      </c>
      <c r="D28" s="494"/>
      <c r="E28" s="495"/>
      <c r="F28" s="495"/>
      <c r="G28" s="495"/>
      <c r="H28" s="495"/>
      <c r="I28" s="495"/>
      <c r="J28" s="495"/>
      <c r="K28" s="495"/>
      <c r="L28" s="496"/>
    </row>
    <row r="29" spans="1:12" s="203" customFormat="1" x14ac:dyDescent="0.25">
      <c r="A29" s="487"/>
      <c r="B29" s="488"/>
      <c r="C29" s="492"/>
      <c r="D29" s="497"/>
      <c r="E29" s="498"/>
      <c r="F29" s="498"/>
      <c r="G29" s="498"/>
      <c r="H29" s="498"/>
      <c r="I29" s="498"/>
      <c r="J29" s="498"/>
      <c r="K29" s="498"/>
      <c r="L29" s="499"/>
    </row>
    <row r="30" spans="1:12" x14ac:dyDescent="0.25">
      <c r="A30" s="487"/>
      <c r="B30" s="488"/>
      <c r="C30" s="492"/>
      <c r="D30" s="497"/>
      <c r="E30" s="498"/>
      <c r="F30" s="498"/>
      <c r="G30" s="498"/>
      <c r="H30" s="498"/>
      <c r="I30" s="498"/>
      <c r="J30" s="498"/>
      <c r="K30" s="498"/>
      <c r="L30" s="499"/>
    </row>
    <row r="31" spans="1:12" x14ac:dyDescent="0.25">
      <c r="A31" s="489"/>
      <c r="B31" s="490"/>
      <c r="C31" s="493"/>
      <c r="D31" s="500"/>
      <c r="E31" s="501"/>
      <c r="F31" s="501"/>
      <c r="G31" s="501"/>
      <c r="H31" s="501"/>
      <c r="I31" s="501"/>
      <c r="J31" s="501"/>
      <c r="K31" s="501"/>
      <c r="L31" s="502"/>
    </row>
    <row r="33" spans="1:12" x14ac:dyDescent="0.25">
      <c r="A33" s="652" t="s">
        <v>396</v>
      </c>
      <c r="B33" s="504"/>
      <c r="C33" s="504"/>
      <c r="D33" s="504"/>
      <c r="E33" s="504"/>
      <c r="F33" s="504"/>
      <c r="G33" s="504"/>
      <c r="H33" s="504"/>
      <c r="I33" s="504"/>
      <c r="J33" s="504"/>
      <c r="K33" s="504"/>
      <c r="L33" s="505"/>
    </row>
    <row r="34" spans="1:12" ht="20.25" customHeight="1" x14ac:dyDescent="0.25">
      <c r="A34" s="506"/>
      <c r="B34" s="507"/>
      <c r="C34" s="507"/>
      <c r="D34" s="507"/>
      <c r="E34" s="507"/>
      <c r="F34" s="507"/>
      <c r="G34" s="507"/>
      <c r="H34" s="507"/>
      <c r="I34" s="507"/>
      <c r="J34" s="507"/>
      <c r="K34" s="507"/>
      <c r="L34" s="508"/>
    </row>
    <row r="35" spans="1:12" x14ac:dyDescent="0.25">
      <c r="A35" s="506"/>
      <c r="B35" s="507"/>
      <c r="C35" s="507"/>
      <c r="D35" s="507"/>
      <c r="E35" s="507"/>
      <c r="F35" s="507"/>
      <c r="G35" s="507"/>
      <c r="H35" s="507"/>
      <c r="I35" s="507"/>
      <c r="J35" s="507"/>
      <c r="K35" s="507"/>
      <c r="L35" s="508"/>
    </row>
    <row r="36" spans="1:12" ht="14.25" customHeight="1" x14ac:dyDescent="0.25">
      <c r="A36" s="506"/>
      <c r="B36" s="507"/>
      <c r="C36" s="507"/>
      <c r="D36" s="507"/>
      <c r="E36" s="507"/>
      <c r="F36" s="507"/>
      <c r="G36" s="507"/>
      <c r="H36" s="507"/>
      <c r="I36" s="507"/>
      <c r="J36" s="507"/>
      <c r="K36" s="507"/>
      <c r="L36" s="508"/>
    </row>
    <row r="37" spans="1:12" x14ac:dyDescent="0.25">
      <c r="A37" s="509"/>
      <c r="B37" s="510"/>
      <c r="C37" s="510"/>
      <c r="D37" s="510"/>
      <c r="E37" s="510"/>
      <c r="F37" s="510"/>
      <c r="G37" s="510"/>
      <c r="H37" s="510"/>
      <c r="I37" s="510"/>
      <c r="J37" s="510"/>
      <c r="K37" s="510"/>
      <c r="L37" s="511"/>
    </row>
  </sheetData>
  <mergeCells count="35">
    <mergeCell ref="A33:L37"/>
    <mergeCell ref="A24:J24"/>
    <mergeCell ref="K24:L24"/>
    <mergeCell ref="A26:J26"/>
    <mergeCell ref="K26:L26"/>
    <mergeCell ref="A28:B31"/>
    <mergeCell ref="C28:C31"/>
    <mergeCell ref="D28:L31"/>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hyperlinks>
    <hyperlink ref="F2" r:id="rId1" xr:uid="{FF129B81-E7A3-423E-93AB-2DD84A8A6BE2}"/>
    <hyperlink ref="F3" r:id="rId2" xr:uid="{D2FF108A-4787-4243-91B0-8A3BB31978A1}"/>
    <hyperlink ref="F4" r:id="rId3" xr:uid="{7FC40B7E-2440-4615-8F1C-C43010804BC3}"/>
  </hyperlinks>
  <pageMargins left="0.511811024" right="0.511811024" top="0.78740157499999996" bottom="0.78740157499999996" header="0.31496062000000002" footer="0.31496062000000002"/>
  <pageSetup paperSize="9" orientation="landscape" verticalDpi="0" r:id="rId4"/>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6" t="s">
        <v>397</v>
      </c>
    </row>
    <row r="3" spans="1:8" ht="13" thickBot="1" x14ac:dyDescent="0.3">
      <c r="A3" s="49"/>
    </row>
    <row r="4" spans="1:8" ht="13.5" thickBot="1" x14ac:dyDescent="0.35">
      <c r="A4" s="672" t="s">
        <v>398</v>
      </c>
      <c r="B4" s="673"/>
      <c r="C4" s="673"/>
      <c r="D4" s="673"/>
      <c r="E4" s="674"/>
      <c r="H4" s="10" t="s">
        <v>399</v>
      </c>
    </row>
    <row r="5" spans="1:8" ht="13.5" thickBot="1" x14ac:dyDescent="0.3">
      <c r="A5" s="675" t="s">
        <v>400</v>
      </c>
      <c r="B5" s="675"/>
      <c r="C5" s="675"/>
      <c r="D5" s="675"/>
      <c r="E5" s="79" t="s">
        <v>6</v>
      </c>
    </row>
    <row r="6" spans="1:8" ht="13" x14ac:dyDescent="0.25">
      <c r="A6" s="56" t="s">
        <v>401</v>
      </c>
      <c r="B6" s="61"/>
      <c r="C6" s="61"/>
      <c r="D6" s="61"/>
      <c r="E6" s="136">
        <v>88.61</v>
      </c>
      <c r="F6" s="106" t="s">
        <v>402</v>
      </c>
      <c r="G6" s="134">
        <v>0.5</v>
      </c>
      <c r="H6" t="s">
        <v>403</v>
      </c>
    </row>
    <row r="7" spans="1:8" ht="13.5" thickBot="1" x14ac:dyDescent="0.3">
      <c r="A7" s="56" t="s">
        <v>404</v>
      </c>
      <c r="B7" s="61"/>
      <c r="C7" s="61"/>
      <c r="D7" s="61"/>
      <c r="E7" s="137">
        <v>1.35</v>
      </c>
      <c r="G7" s="135">
        <v>0.5</v>
      </c>
      <c r="H7" t="s">
        <v>405</v>
      </c>
    </row>
    <row r="8" spans="1:8" ht="13.5" thickBot="1" x14ac:dyDescent="0.3">
      <c r="A8" s="59" t="s">
        <v>406</v>
      </c>
      <c r="B8" s="60"/>
      <c r="C8" s="60"/>
      <c r="D8" s="60"/>
      <c r="E8" s="138">
        <v>10.039999999999999</v>
      </c>
    </row>
    <row r="9" spans="1:8" ht="13" thickBot="1" x14ac:dyDescent="0.3">
      <c r="A9" s="49"/>
    </row>
    <row r="10" spans="1:8" ht="13.5" thickBot="1" x14ac:dyDescent="0.3">
      <c r="A10" s="672" t="s">
        <v>398</v>
      </c>
      <c r="B10" s="673"/>
      <c r="C10" s="673"/>
      <c r="D10" s="673"/>
      <c r="E10" s="674"/>
    </row>
    <row r="11" spans="1:8" ht="13.5" thickBot="1" x14ac:dyDescent="0.3">
      <c r="A11" s="675" t="s">
        <v>400</v>
      </c>
      <c r="B11" s="675"/>
      <c r="C11" s="675"/>
      <c r="D11" s="675"/>
      <c r="E11" s="79" t="s">
        <v>6</v>
      </c>
    </row>
    <row r="12" spans="1:8" ht="13" x14ac:dyDescent="0.25">
      <c r="A12" s="57" t="s">
        <v>407</v>
      </c>
      <c r="B12" s="58"/>
      <c r="C12" s="58"/>
      <c r="D12" s="58"/>
      <c r="E12" s="139">
        <f>E6*G6</f>
        <v>44.305</v>
      </c>
    </row>
    <row r="13" spans="1:8" ht="13.5" thickBot="1" x14ac:dyDescent="0.3">
      <c r="A13" s="56" t="s">
        <v>408</v>
      </c>
      <c r="B13" s="61"/>
      <c r="C13" s="61"/>
      <c r="D13" s="61"/>
      <c r="E13" s="140">
        <f>E6*G7</f>
        <v>44.305</v>
      </c>
    </row>
    <row r="14" spans="1:8" ht="13" thickBot="1" x14ac:dyDescent="0.3">
      <c r="A14" s="49"/>
    </row>
    <row r="15" spans="1:8" ht="13.5" thickBot="1" x14ac:dyDescent="0.35">
      <c r="A15" s="75" t="s">
        <v>409</v>
      </c>
      <c r="B15" s="76"/>
      <c r="C15" s="142">
        <v>12</v>
      </c>
      <c r="E15" s="75" t="s">
        <v>409</v>
      </c>
      <c r="F15" s="76"/>
      <c r="G15" s="141">
        <v>18</v>
      </c>
      <c r="H15" s="36" t="s">
        <v>410</v>
      </c>
    </row>
    <row r="16" spans="1:8" ht="13" thickBot="1" x14ac:dyDescent="0.3">
      <c r="A16" s="49"/>
      <c r="E16" s="49"/>
    </row>
    <row r="17" spans="1:16" ht="13.5" thickBot="1" x14ac:dyDescent="0.3">
      <c r="A17" s="658" t="s">
        <v>411</v>
      </c>
      <c r="B17" s="659"/>
      <c r="C17" s="660"/>
      <c r="E17" s="658" t="s">
        <v>411</v>
      </c>
      <c r="F17" s="659"/>
      <c r="G17" s="660"/>
    </row>
    <row r="18" spans="1:16" x14ac:dyDescent="0.25">
      <c r="A18" s="67"/>
      <c r="C18" s="68"/>
      <c r="E18" s="67"/>
      <c r="G18" s="68"/>
    </row>
    <row r="19" spans="1:16" ht="13" x14ac:dyDescent="0.3">
      <c r="A19" s="69" t="s">
        <v>2</v>
      </c>
      <c r="C19" s="68"/>
      <c r="E19" s="69" t="s">
        <v>2</v>
      </c>
      <c r="G19" s="68"/>
    </row>
    <row r="20" spans="1:16" x14ac:dyDescent="0.25">
      <c r="A20" s="67" t="s">
        <v>3</v>
      </c>
      <c r="C20" s="70">
        <f>'Item 1 - Servente'!I45</f>
        <v>1358</v>
      </c>
      <c r="E20" s="67" t="s">
        <v>3</v>
      </c>
      <c r="G20" s="70">
        <f>'Item 1 - Servente'!I45</f>
        <v>1358</v>
      </c>
    </row>
    <row r="21" spans="1:16" x14ac:dyDescent="0.25">
      <c r="A21" s="67" t="s">
        <v>412</v>
      </c>
      <c r="C21" s="70">
        <f>'Item 1 - Servente'!I102</f>
        <v>1472.4463658666668</v>
      </c>
      <c r="E21" s="67" t="s">
        <v>412</v>
      </c>
      <c r="G21" s="70">
        <f>'Item 1 - Servente'!I102</f>
        <v>1472.4463658666668</v>
      </c>
    </row>
    <row r="22" spans="1:16" ht="13" x14ac:dyDescent="0.25">
      <c r="A22" s="67" t="s">
        <v>413</v>
      </c>
      <c r="C22" s="70">
        <f>-'Mód2.2'!C11</f>
        <v>-471.01958400000007</v>
      </c>
      <c r="D22" s="114" t="s">
        <v>414</v>
      </c>
      <c r="E22" s="67" t="s">
        <v>413</v>
      </c>
      <c r="G22" s="70">
        <f>-'Mód2.2'!C11</f>
        <v>-471.01958400000007</v>
      </c>
    </row>
    <row r="23" spans="1:16" ht="13" x14ac:dyDescent="0.3">
      <c r="A23" s="69" t="s">
        <v>5</v>
      </c>
      <c r="C23" s="71">
        <f>SUM(C20:C22)</f>
        <v>2359.4267818666667</v>
      </c>
      <c r="E23" s="69" t="s">
        <v>5</v>
      </c>
      <c r="G23" s="71">
        <f>SUM(G20:G22)</f>
        <v>2359.4267818666667</v>
      </c>
    </row>
    <row r="24" spans="1:16" x14ac:dyDescent="0.25">
      <c r="A24" s="67"/>
      <c r="C24" s="68"/>
      <c r="E24" s="67"/>
      <c r="G24" s="68"/>
    </row>
    <row r="25" spans="1:16" ht="13" x14ac:dyDescent="0.3">
      <c r="A25" s="69" t="s">
        <v>409</v>
      </c>
      <c r="C25" s="74">
        <f>C15</f>
        <v>12</v>
      </c>
      <c r="E25" s="69" t="s">
        <v>409</v>
      </c>
      <c r="G25" s="74">
        <f>G15</f>
        <v>18</v>
      </c>
    </row>
    <row r="26" spans="1:16" ht="13" x14ac:dyDescent="0.3">
      <c r="A26" s="69" t="s">
        <v>415</v>
      </c>
      <c r="C26" s="84">
        <f>E12</f>
        <v>44.305</v>
      </c>
      <c r="E26" s="69" t="s">
        <v>415</v>
      </c>
      <c r="G26" s="84">
        <f>E12</f>
        <v>44.305</v>
      </c>
    </row>
    <row r="27" spans="1:16" ht="13" thickBot="1" x14ac:dyDescent="0.3">
      <c r="A27" s="67"/>
      <c r="C27" s="68"/>
      <c r="E27" s="67"/>
      <c r="G27" s="68"/>
    </row>
    <row r="28" spans="1:16" ht="13.5" thickBot="1" x14ac:dyDescent="0.35">
      <c r="A28" s="63" t="s">
        <v>416</v>
      </c>
      <c r="B28" s="64"/>
      <c r="C28" s="78">
        <f>C23/C25*C26%</f>
        <v>87.112002975502222</v>
      </c>
      <c r="E28" s="115" t="s">
        <v>417</v>
      </c>
      <c r="F28" s="64"/>
      <c r="G28" s="78">
        <f>G23/G25*G26%</f>
        <v>58.074668650334807</v>
      </c>
    </row>
    <row r="29" spans="1:16" ht="13" thickBot="1" x14ac:dyDescent="0.3"/>
    <row r="30" spans="1:16" ht="13.5" thickBot="1" x14ac:dyDescent="0.3">
      <c r="A30" s="361" t="s">
        <v>418</v>
      </c>
      <c r="B30" s="362"/>
      <c r="C30" s="362"/>
      <c r="D30" s="362"/>
      <c r="E30" s="362"/>
      <c r="F30" s="362"/>
      <c r="G30" s="363"/>
      <c r="J30" s="361" t="s">
        <v>418</v>
      </c>
      <c r="K30" s="362"/>
      <c r="L30" s="362"/>
      <c r="M30" s="362"/>
      <c r="N30" s="362"/>
      <c r="O30" s="362"/>
      <c r="P30" s="363"/>
    </row>
    <row r="31" spans="1:16" x14ac:dyDescent="0.25">
      <c r="A31" s="67"/>
      <c r="G31" s="68"/>
      <c r="J31" s="67"/>
      <c r="P31" s="68"/>
    </row>
    <row r="32" spans="1:16" ht="13" x14ac:dyDescent="0.3">
      <c r="A32" s="69" t="s">
        <v>2</v>
      </c>
      <c r="G32" s="68"/>
      <c r="J32" s="69" t="s">
        <v>2</v>
      </c>
      <c r="P32" s="68"/>
    </row>
    <row r="33" spans="1:19" x14ac:dyDescent="0.25">
      <c r="A33" s="67" t="s">
        <v>3</v>
      </c>
      <c r="G33" s="70">
        <f>'Item 1 - Servente'!I45</f>
        <v>1358</v>
      </c>
      <c r="J33" s="67" t="s">
        <v>1</v>
      </c>
      <c r="P33" s="70">
        <f>'Mód2.2'!H11</f>
        <v>130.83877333333334</v>
      </c>
    </row>
    <row r="34" spans="1:19" x14ac:dyDescent="0.25">
      <c r="A34" s="67" t="s">
        <v>4</v>
      </c>
      <c r="G34" s="70">
        <f>'Item 1 - Servente'!I54</f>
        <v>277.48466666666661</v>
      </c>
      <c r="J34" s="67"/>
      <c r="P34" s="70"/>
    </row>
    <row r="35" spans="1:19" ht="13" x14ac:dyDescent="0.3">
      <c r="A35" s="69" t="s">
        <v>5</v>
      </c>
      <c r="G35" s="71">
        <f>SUM(G33:G34)</f>
        <v>1635.4846666666667</v>
      </c>
      <c r="H35" s="669" t="s">
        <v>414</v>
      </c>
      <c r="I35" s="670"/>
      <c r="J35" s="69" t="s">
        <v>5</v>
      </c>
      <c r="P35" s="71">
        <f>SUM(P33:P34)</f>
        <v>130.83877333333334</v>
      </c>
    </row>
    <row r="36" spans="1:19" x14ac:dyDescent="0.25">
      <c r="A36" s="67"/>
      <c r="G36" s="68"/>
      <c r="J36" s="67"/>
      <c r="P36" s="68"/>
    </row>
    <row r="37" spans="1:19" ht="13" x14ac:dyDescent="0.3">
      <c r="A37" s="69" t="s">
        <v>419</v>
      </c>
      <c r="G37" s="72">
        <f>'Item 1 - Servente'!H74</f>
        <v>0.08</v>
      </c>
      <c r="J37" s="69"/>
      <c r="P37" s="72"/>
    </row>
    <row r="38" spans="1:19" ht="13" x14ac:dyDescent="0.3">
      <c r="A38" s="69" t="s">
        <v>420</v>
      </c>
      <c r="G38" s="72">
        <v>0.4</v>
      </c>
      <c r="J38" s="69" t="s">
        <v>420</v>
      </c>
      <c r="P38" s="72">
        <v>0.4</v>
      </c>
    </row>
    <row r="39" spans="1:19" ht="13" x14ac:dyDescent="0.3">
      <c r="A39" s="69" t="s">
        <v>415</v>
      </c>
      <c r="C39" s="73"/>
      <c r="G39" s="84">
        <f>E12</f>
        <v>44.305</v>
      </c>
      <c r="J39" s="69" t="s">
        <v>415</v>
      </c>
      <c r="L39" s="73"/>
      <c r="P39" s="84">
        <f>E12</f>
        <v>44.305</v>
      </c>
    </row>
    <row r="40" spans="1:19" ht="13" thickBot="1" x14ac:dyDescent="0.3">
      <c r="A40" s="67"/>
      <c r="G40" s="68"/>
      <c r="J40" s="67"/>
      <c r="P40" s="68"/>
    </row>
    <row r="41" spans="1:19" ht="13.5" thickBot="1" x14ac:dyDescent="0.3">
      <c r="A41" s="361" t="s">
        <v>421</v>
      </c>
      <c r="B41" s="362"/>
      <c r="C41" s="362"/>
      <c r="D41" s="362"/>
      <c r="E41" s="362"/>
      <c r="F41" s="362"/>
      <c r="G41" s="78">
        <f>G35*G37*G38*G39%</f>
        <v>23.187247410133335</v>
      </c>
      <c r="J41" s="667" t="s">
        <v>422</v>
      </c>
      <c r="K41" s="668"/>
      <c r="L41" s="668"/>
      <c r="M41" s="668"/>
      <c r="N41" s="668"/>
      <c r="O41" s="668"/>
      <c r="P41" s="78">
        <f>P35*P38*P39%</f>
        <v>23.187247410133335</v>
      </c>
    </row>
    <row r="43" spans="1:19" ht="13" thickBot="1" x14ac:dyDescent="0.3"/>
    <row r="44" spans="1:19" ht="13.5" thickBot="1" x14ac:dyDescent="0.3">
      <c r="A44" s="661" t="s">
        <v>423</v>
      </c>
      <c r="B44" s="662"/>
      <c r="C44" s="663"/>
      <c r="E44" s="661" t="s">
        <v>423</v>
      </c>
      <c r="F44" s="662"/>
      <c r="G44" s="663"/>
    </row>
    <row r="45" spans="1:19" ht="13" x14ac:dyDescent="0.3">
      <c r="A45" s="67"/>
      <c r="C45" s="68"/>
      <c r="E45" s="67"/>
      <c r="G45" s="68"/>
      <c r="J45" s="85" t="s">
        <v>424</v>
      </c>
    </row>
    <row r="46" spans="1:19" ht="13" x14ac:dyDescent="0.3">
      <c r="A46" s="69" t="s">
        <v>2</v>
      </c>
      <c r="C46" s="68"/>
      <c r="E46" s="69" t="s">
        <v>2</v>
      </c>
      <c r="G46" s="68"/>
    </row>
    <row r="47" spans="1:19" ht="12.75" customHeight="1" x14ac:dyDescent="0.25">
      <c r="A47" s="67" t="s">
        <v>3</v>
      </c>
      <c r="C47" s="70">
        <f>'Item 1 - Servente'!I45</f>
        <v>1358</v>
      </c>
      <c r="E47" s="67" t="s">
        <v>3</v>
      </c>
      <c r="G47" s="70">
        <f>'Item 1 - Servente'!I45</f>
        <v>1358</v>
      </c>
      <c r="J47" s="507" t="s">
        <v>425</v>
      </c>
      <c r="K47" s="507"/>
      <c r="L47" s="507"/>
      <c r="M47" s="507"/>
      <c r="N47" s="507"/>
      <c r="O47" s="507"/>
      <c r="P47" s="507"/>
      <c r="Q47" s="507"/>
      <c r="R47" s="507"/>
      <c r="S47" s="507"/>
    </row>
    <row r="48" spans="1:19" ht="13" x14ac:dyDescent="0.25">
      <c r="A48" s="67" t="s">
        <v>412</v>
      </c>
      <c r="C48" s="70">
        <f>'Item 1 - Servente'!I102</f>
        <v>1472.4463658666668</v>
      </c>
      <c r="E48" s="67" t="s">
        <v>412</v>
      </c>
      <c r="G48" s="70">
        <f>'Item 1 - Servente'!I102</f>
        <v>1472.4463658666668</v>
      </c>
      <c r="H48" s="52"/>
      <c r="I48" s="52"/>
      <c r="J48" s="507"/>
      <c r="K48" s="507"/>
      <c r="L48" s="507"/>
      <c r="M48" s="507"/>
      <c r="N48" s="507"/>
      <c r="O48" s="507"/>
      <c r="P48" s="507"/>
      <c r="Q48" s="507"/>
      <c r="R48" s="507"/>
      <c r="S48" s="507"/>
    </row>
    <row r="49" spans="1:19" ht="13" x14ac:dyDescent="0.3">
      <c r="A49" s="69" t="s">
        <v>5</v>
      </c>
      <c r="C49" s="71">
        <f>SUM(C47:C48)</f>
        <v>2830.4463658666668</v>
      </c>
      <c r="D49" s="114" t="s">
        <v>414</v>
      </c>
      <c r="E49" s="69" t="s">
        <v>5</v>
      </c>
      <c r="G49" s="71">
        <f>SUM(G47:G48)</f>
        <v>2830.4463658666668</v>
      </c>
      <c r="H49" s="671" t="s">
        <v>414</v>
      </c>
      <c r="I49" s="671"/>
      <c r="J49" s="507"/>
      <c r="K49" s="507"/>
      <c r="L49" s="507"/>
      <c r="M49" s="507"/>
      <c r="N49" s="507"/>
      <c r="O49" s="507"/>
      <c r="P49" s="507"/>
      <c r="Q49" s="507"/>
      <c r="R49" s="507"/>
      <c r="S49" s="507"/>
    </row>
    <row r="50" spans="1:19" x14ac:dyDescent="0.25">
      <c r="A50" s="67"/>
      <c r="C50" s="68"/>
      <c r="E50" s="67"/>
      <c r="G50" s="68"/>
      <c r="J50" s="507"/>
      <c r="K50" s="507"/>
      <c r="L50" s="507"/>
      <c r="M50" s="507"/>
      <c r="N50" s="507"/>
      <c r="O50" s="507"/>
      <c r="P50" s="507"/>
      <c r="Q50" s="507"/>
      <c r="R50" s="507"/>
      <c r="S50" s="507"/>
    </row>
    <row r="51" spans="1:19" ht="13.5" thickBot="1" x14ac:dyDescent="0.35">
      <c r="A51" s="69" t="s">
        <v>409</v>
      </c>
      <c r="C51" s="74">
        <f>C15</f>
        <v>12</v>
      </c>
      <c r="E51" s="69" t="s">
        <v>409</v>
      </c>
      <c r="G51" s="74">
        <f>G15</f>
        <v>18</v>
      </c>
      <c r="J51" s="507"/>
      <c r="K51" s="507"/>
      <c r="L51" s="507"/>
      <c r="M51" s="507"/>
      <c r="N51" s="507"/>
      <c r="O51" s="507"/>
      <c r="P51" s="507"/>
      <c r="Q51" s="507"/>
      <c r="R51" s="507"/>
      <c r="S51" s="507"/>
    </row>
    <row r="52" spans="1:19" ht="13.5" thickBot="1" x14ac:dyDescent="0.35">
      <c r="A52" s="69" t="s">
        <v>415</v>
      </c>
      <c r="C52" s="84">
        <f>E13</f>
        <v>44.305</v>
      </c>
      <c r="E52" s="69" t="s">
        <v>415</v>
      </c>
      <c r="G52" s="84">
        <f>E13</f>
        <v>44.305</v>
      </c>
      <c r="J52" s="83">
        <f>'Item 1 - Servente'!I45*1.94%</f>
        <v>26.345200000000002</v>
      </c>
      <c r="M52" s="7"/>
    </row>
    <row r="53" spans="1:19" ht="13" thickBot="1" x14ac:dyDescent="0.3">
      <c r="A53" s="67"/>
      <c r="C53" s="68"/>
      <c r="E53" s="67"/>
      <c r="G53" s="68"/>
    </row>
    <row r="54" spans="1:19" ht="13.5" thickBot="1" x14ac:dyDescent="0.35">
      <c r="A54" s="63" t="s">
        <v>426</v>
      </c>
      <c r="B54" s="64"/>
      <c r="C54" s="78">
        <f>C49/C51*C52%</f>
        <v>104.50243853310222</v>
      </c>
      <c r="E54" s="115" t="s">
        <v>427</v>
      </c>
      <c r="F54" s="64"/>
      <c r="G54" s="78">
        <f>G49/G51*G52%</f>
        <v>69.668292355401491</v>
      </c>
    </row>
    <row r="55" spans="1:19" ht="13" thickBot="1" x14ac:dyDescent="0.3"/>
    <row r="56" spans="1:19" ht="13.5" thickBot="1" x14ac:dyDescent="0.3">
      <c r="A56" s="361" t="s">
        <v>428</v>
      </c>
      <c r="B56" s="362"/>
      <c r="C56" s="362"/>
      <c r="D56" s="362"/>
      <c r="E56" s="362"/>
      <c r="F56" s="362"/>
      <c r="G56" s="363"/>
      <c r="J56" s="361" t="s">
        <v>428</v>
      </c>
      <c r="K56" s="362"/>
      <c r="L56" s="362"/>
      <c r="M56" s="362"/>
      <c r="N56" s="362"/>
      <c r="O56" s="362"/>
      <c r="P56" s="363"/>
    </row>
    <row r="57" spans="1:19" x14ac:dyDescent="0.25">
      <c r="A57" s="67"/>
      <c r="G57" s="68"/>
      <c r="J57" s="67"/>
      <c r="P57" s="68"/>
    </row>
    <row r="58" spans="1:19" ht="13" x14ac:dyDescent="0.3">
      <c r="A58" s="69" t="s">
        <v>2</v>
      </c>
      <c r="G58" s="68"/>
      <c r="J58" s="69" t="s">
        <v>2</v>
      </c>
      <c r="P58" s="68"/>
    </row>
    <row r="59" spans="1:19" x14ac:dyDescent="0.25">
      <c r="A59" s="67" t="s">
        <v>3</v>
      </c>
      <c r="G59" s="70">
        <f>'Item 1 - Servente'!I45</f>
        <v>1358</v>
      </c>
      <c r="J59" s="67" t="s">
        <v>1</v>
      </c>
      <c r="P59" s="70">
        <f>'Mód2.2'!H11</f>
        <v>130.83877333333334</v>
      </c>
    </row>
    <row r="60" spans="1:19" x14ac:dyDescent="0.25">
      <c r="A60" s="67" t="s">
        <v>4</v>
      </c>
      <c r="G60" s="70">
        <f>'Item 1 - Servente'!I54</f>
        <v>277.48466666666661</v>
      </c>
      <c r="J60" s="67"/>
      <c r="P60" s="70"/>
    </row>
    <row r="61" spans="1:19" ht="13" x14ac:dyDescent="0.3">
      <c r="A61" s="69" t="s">
        <v>5</v>
      </c>
      <c r="G61" s="71">
        <f>SUM(G59:G60)</f>
        <v>1635.4846666666667</v>
      </c>
      <c r="J61" s="69" t="s">
        <v>5</v>
      </c>
      <c r="P61" s="71">
        <f>SUM(P59:P60)</f>
        <v>130.83877333333334</v>
      </c>
    </row>
    <row r="62" spans="1:19" ht="13" x14ac:dyDescent="0.25">
      <c r="A62" s="67"/>
      <c r="G62" s="68"/>
      <c r="H62" s="669" t="s">
        <v>414</v>
      </c>
      <c r="I62" s="670"/>
      <c r="J62" s="67"/>
      <c r="P62" s="68"/>
    </row>
    <row r="63" spans="1:19" ht="13" x14ac:dyDescent="0.3">
      <c r="A63" s="69" t="s">
        <v>419</v>
      </c>
      <c r="G63" s="72">
        <f>'Item 1 - Servente'!H74</f>
        <v>0.08</v>
      </c>
      <c r="J63" s="69"/>
      <c r="P63" s="72"/>
    </row>
    <row r="64" spans="1:19" ht="13" x14ac:dyDescent="0.3">
      <c r="A64" s="69" t="s">
        <v>420</v>
      </c>
      <c r="G64" s="72">
        <v>0.4</v>
      </c>
      <c r="J64" s="69" t="s">
        <v>420</v>
      </c>
      <c r="P64" s="72">
        <v>0.4</v>
      </c>
    </row>
    <row r="65" spans="1:16" ht="13" x14ac:dyDescent="0.3">
      <c r="A65" s="69" t="s">
        <v>415</v>
      </c>
      <c r="C65" s="73"/>
      <c r="G65" s="84">
        <f>E13</f>
        <v>44.305</v>
      </c>
      <c r="J65" s="69" t="s">
        <v>415</v>
      </c>
      <c r="L65" s="73"/>
      <c r="P65" s="84">
        <f>E13</f>
        <v>44.305</v>
      </c>
    </row>
    <row r="66" spans="1:16" ht="13" thickBot="1" x14ac:dyDescent="0.3">
      <c r="A66" s="67"/>
      <c r="G66" s="68"/>
      <c r="J66" s="67"/>
      <c r="P66" s="68"/>
    </row>
    <row r="67" spans="1:16" ht="13.5" thickBot="1" x14ac:dyDescent="0.3">
      <c r="A67" s="361" t="s">
        <v>429</v>
      </c>
      <c r="B67" s="362"/>
      <c r="C67" s="362"/>
      <c r="D67" s="362"/>
      <c r="E67" s="362"/>
      <c r="F67" s="362"/>
      <c r="G67" s="78">
        <f>G61*G63*G64*G65%</f>
        <v>23.187247410133335</v>
      </c>
      <c r="J67" s="667" t="s">
        <v>430</v>
      </c>
      <c r="K67" s="668"/>
      <c r="L67" s="668"/>
      <c r="M67" s="668"/>
      <c r="N67" s="668"/>
      <c r="O67" s="668"/>
      <c r="P67" s="78">
        <f>P61*P64*P65%</f>
        <v>23.187247410133335</v>
      </c>
    </row>
    <row r="70" spans="1:16" ht="13" thickBot="1" x14ac:dyDescent="0.3"/>
    <row r="71" spans="1:16" ht="13.5" thickBot="1" x14ac:dyDescent="0.3">
      <c r="A71" s="361" t="s">
        <v>431</v>
      </c>
      <c r="B71" s="362"/>
      <c r="C71" s="362"/>
      <c r="D71" s="362"/>
      <c r="E71" s="362"/>
      <c r="F71" s="362"/>
      <c r="G71" s="363"/>
    </row>
    <row r="72" spans="1:16" x14ac:dyDescent="0.25">
      <c r="A72" s="95"/>
      <c r="B72" s="96"/>
      <c r="C72" s="96"/>
      <c r="D72" s="96"/>
      <c r="E72" s="96"/>
      <c r="F72" s="96"/>
      <c r="G72" s="97"/>
    </row>
    <row r="73" spans="1:16" ht="13" x14ac:dyDescent="0.3">
      <c r="A73" s="69" t="s">
        <v>2</v>
      </c>
      <c r="G73" s="68"/>
    </row>
    <row r="74" spans="1:16" x14ac:dyDescent="0.25">
      <c r="A74" s="67" t="s">
        <v>432</v>
      </c>
      <c r="G74" s="70">
        <f>-'Item 1 - Servente'!I54</f>
        <v>-277.48466666666661</v>
      </c>
    </row>
    <row r="75" spans="1:16" x14ac:dyDescent="0.25">
      <c r="A75" s="67"/>
      <c r="G75" s="68"/>
    </row>
    <row r="76" spans="1:16" ht="13" x14ac:dyDescent="0.3">
      <c r="A76" s="69" t="s">
        <v>415</v>
      </c>
      <c r="G76" s="107">
        <f>E7</f>
        <v>1.35</v>
      </c>
    </row>
    <row r="77" spans="1:16" ht="13" thickBot="1" x14ac:dyDescent="0.3">
      <c r="A77" s="98"/>
      <c r="B77" s="99"/>
      <c r="C77" s="99"/>
      <c r="D77" s="99"/>
      <c r="E77" s="99"/>
      <c r="F77" s="99"/>
      <c r="G77" s="100"/>
    </row>
    <row r="78" spans="1:16" ht="13.5" thickBot="1" x14ac:dyDescent="0.3">
      <c r="A78" s="361" t="s">
        <v>433</v>
      </c>
      <c r="B78" s="362"/>
      <c r="C78" s="362"/>
      <c r="D78" s="362"/>
      <c r="E78" s="362"/>
      <c r="F78" s="362"/>
      <c r="G78" s="78">
        <f>G74*G76%</f>
        <v>-3.7460429999999998</v>
      </c>
    </row>
    <row r="80" spans="1:16" ht="13" thickBot="1" x14ac:dyDescent="0.3"/>
    <row r="81" spans="2:11" ht="13.5" thickBot="1" x14ac:dyDescent="0.35">
      <c r="B81" s="664" t="s">
        <v>434</v>
      </c>
      <c r="C81" s="665"/>
      <c r="D81" s="665"/>
      <c r="E81" s="665"/>
      <c r="F81" s="665"/>
      <c r="G81" s="665"/>
      <c r="H81" s="665"/>
      <c r="I81" s="665"/>
      <c r="J81" s="665"/>
      <c r="K81" s="666"/>
    </row>
    <row r="82" spans="2:11" ht="13" x14ac:dyDescent="0.25">
      <c r="B82" s="95"/>
      <c r="C82" s="96"/>
      <c r="D82" s="96"/>
      <c r="E82" s="96"/>
      <c r="F82" s="96"/>
      <c r="G82" s="97"/>
      <c r="H82" s="108" t="s">
        <v>435</v>
      </c>
      <c r="I82" s="108" t="s">
        <v>436</v>
      </c>
      <c r="J82" s="108" t="s">
        <v>437</v>
      </c>
      <c r="K82" s="108" t="s">
        <v>438</v>
      </c>
    </row>
    <row r="83" spans="2:11" ht="13.5" thickBot="1" x14ac:dyDescent="0.3">
      <c r="B83" s="655" t="s">
        <v>439</v>
      </c>
      <c r="C83" s="656"/>
      <c r="D83" s="656"/>
      <c r="E83" s="656"/>
      <c r="F83" s="656"/>
      <c r="G83" s="657"/>
      <c r="H83" s="111" t="s">
        <v>440</v>
      </c>
      <c r="I83" s="111" t="s">
        <v>441</v>
      </c>
      <c r="J83" s="111"/>
      <c r="K83" s="111" t="s">
        <v>442</v>
      </c>
    </row>
    <row r="84" spans="2:11" x14ac:dyDescent="0.25">
      <c r="B84" s="95"/>
      <c r="C84" s="96"/>
      <c r="D84" s="96"/>
      <c r="E84" s="96"/>
      <c r="F84" s="96"/>
      <c r="G84" s="97"/>
      <c r="H84" s="109"/>
      <c r="I84" s="109"/>
      <c r="J84" s="109"/>
      <c r="K84" s="109"/>
    </row>
    <row r="85" spans="2:11" x14ac:dyDescent="0.25">
      <c r="B85" s="67" t="str">
        <f>A28</f>
        <v>VALOR AP INDENIZADO</v>
      </c>
      <c r="G85" s="68"/>
      <c r="H85" s="110">
        <f>C28</f>
        <v>87.112002975502222</v>
      </c>
      <c r="I85" s="109"/>
      <c r="J85" s="109"/>
      <c r="K85" s="110">
        <f>G28</f>
        <v>58.074668650334807</v>
      </c>
    </row>
    <row r="86" spans="2:11" x14ac:dyDescent="0.25">
      <c r="B86" s="67" t="str">
        <f>A41</f>
        <v>VALOR MULTA FGTS E CONTRIBUIÇÃO SOCIAL NO AP INDENIZADO</v>
      </c>
      <c r="G86" s="68"/>
      <c r="H86" s="110">
        <f>G41</f>
        <v>23.187247410133335</v>
      </c>
      <c r="I86" s="109"/>
      <c r="J86" s="109"/>
      <c r="K86" s="110">
        <f>G41</f>
        <v>23.187247410133335</v>
      </c>
    </row>
    <row r="87" spans="2:11" x14ac:dyDescent="0.25">
      <c r="B87" s="67" t="str">
        <f>A54</f>
        <v>VALOR AP TRABALHADO</v>
      </c>
      <c r="G87" s="68"/>
      <c r="H87" s="110">
        <f>C54</f>
        <v>104.50243853310222</v>
      </c>
      <c r="I87" s="110">
        <f>J52</f>
        <v>26.345200000000002</v>
      </c>
      <c r="J87" s="109"/>
      <c r="K87" s="110">
        <f>G54</f>
        <v>69.668292355401491</v>
      </c>
    </row>
    <row r="88" spans="2:11" x14ac:dyDescent="0.25">
      <c r="B88" s="67" t="str">
        <f>A67</f>
        <v>VALOR MULTA FGTS E CONTRIBUIÇÃO SOCIAL NO AP TRABALHADO</v>
      </c>
      <c r="G88" s="68"/>
      <c r="H88" s="110">
        <f>G67</f>
        <v>23.187247410133335</v>
      </c>
      <c r="I88" s="109"/>
      <c r="J88" s="109"/>
      <c r="K88" s="110">
        <f>G67</f>
        <v>23.187247410133335</v>
      </c>
    </row>
    <row r="89" spans="2:11" x14ac:dyDescent="0.25">
      <c r="B89" s="67" t="str">
        <f>A78</f>
        <v>VALOR DEMISSÃO POR JUSTA CAUSA</v>
      </c>
      <c r="G89" s="68"/>
      <c r="H89" s="110">
        <f>G78</f>
        <v>-3.7460429999999998</v>
      </c>
      <c r="I89" s="109"/>
      <c r="J89" s="109"/>
      <c r="K89" s="109"/>
    </row>
    <row r="90" spans="2:11" ht="13" thickBot="1" x14ac:dyDescent="0.3">
      <c r="B90" s="98"/>
      <c r="C90" s="99"/>
      <c r="D90" s="99"/>
      <c r="E90" s="99"/>
      <c r="F90" s="99"/>
      <c r="G90" s="100"/>
      <c r="H90" s="109"/>
      <c r="I90" s="109"/>
      <c r="J90" s="109"/>
      <c r="K90" s="109"/>
    </row>
    <row r="91" spans="2:11" ht="13.5" thickBot="1" x14ac:dyDescent="0.35">
      <c r="B91" s="75" t="s">
        <v>443</v>
      </c>
      <c r="C91" s="88"/>
      <c r="D91" s="88"/>
      <c r="E91" s="88"/>
      <c r="F91" s="88"/>
      <c r="G91" s="88"/>
      <c r="H91" s="112">
        <f>SUM(H85:H90)</f>
        <v>234.24289332887113</v>
      </c>
      <c r="I91" s="116">
        <f>SUM(I85:I90)</f>
        <v>26.345200000000002</v>
      </c>
      <c r="J91" s="113">
        <f>SUM(J85:J90)</f>
        <v>0</v>
      </c>
      <c r="K91" s="116">
        <f>SUM(K85:K90)</f>
        <v>174.11745582600295</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Mód2.2</vt:lpstr>
      <vt:lpstr>Resumo</vt:lpstr>
      <vt:lpstr>Item 1 - Servente</vt:lpstr>
      <vt:lpstr>Item 2 - Jardineiro</vt:lpstr>
      <vt:lpstr>Uniform&amp;EPIs Serv e Jard.</vt:lpstr>
      <vt:lpstr>Mód2.3 Serv e Jard.</vt:lpstr>
      <vt:lpstr>Materiais Servente</vt:lpstr>
      <vt:lpstr>Eqp Servente</vt:lpstr>
      <vt:lpstr>Mód3</vt:lpstr>
      <vt:lpstr>Mód6</vt:lpstr>
      <vt:lpstr>Mód4</vt:lpstr>
      <vt:lpstr>Materiais Jardineiro</vt:lpstr>
      <vt:lpstr>Eqp Jardineiro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2023-08-11T13:40:48Z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